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arrenharmer/Dropbox/Business/Examples and samples/"/>
    </mc:Choice>
  </mc:AlternateContent>
  <xr:revisionPtr revIDLastSave="0" documentId="13_ncr:1_{17789E8E-5E10-6940-B74E-A64652326345}" xr6:coauthVersionLast="34" xr6:coauthVersionMax="34" xr10:uidLastSave="{00000000-0000-0000-0000-000000000000}"/>
  <bookViews>
    <workbookView xWindow="7000" yWindow="460" windowWidth="32760" windowHeight="20540" tabRatio="620" xr2:uid="{00000000-000D-0000-FFFF-FFFF00000000}"/>
  </bookViews>
  <sheets>
    <sheet name="P&amp;L projections" sheetId="3" r:id="rId1"/>
    <sheet name="Summary &amp; graphs" sheetId="5" r:id="rId2"/>
    <sheet name="Workings &amp; assumptions" sheetId="4" r:id="rId3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3" l="1"/>
  <c r="F15" i="3" s="1"/>
  <c r="F8" i="3"/>
  <c r="F10" i="3" s="1"/>
  <c r="E13" i="3"/>
  <c r="E15" i="3" s="1"/>
  <c r="E8" i="3"/>
  <c r="E10" i="3" s="1"/>
  <c r="D13" i="3"/>
  <c r="D15" i="3" s="1"/>
  <c r="D8" i="3"/>
  <c r="D10" i="3" s="1"/>
  <c r="D16" i="3" s="1"/>
  <c r="D59" i="3" s="1"/>
  <c r="F16" i="3" l="1"/>
  <c r="F59" i="3" s="1"/>
  <c r="E16" i="3"/>
  <c r="E59" i="3" s="1"/>
  <c r="F14" i="3"/>
  <c r="F9" i="3"/>
  <c r="E14" i="3"/>
  <c r="E9" i="3"/>
  <c r="D14" i="3"/>
  <c r="D9" i="3"/>
  <c r="Y6" i="3"/>
  <c r="Z6" i="3" s="1"/>
  <c r="AA6" i="3" s="1"/>
  <c r="AB6" i="3" s="1"/>
  <c r="AC6" i="3" s="1"/>
  <c r="AD6" i="3" s="1"/>
  <c r="AE6" i="3" s="1"/>
  <c r="AF6" i="3" s="1"/>
  <c r="AG6" i="3" s="1"/>
  <c r="AH6" i="3" s="1"/>
  <c r="X11" i="3"/>
  <c r="Y11" i="3" s="1"/>
  <c r="AE7" i="3"/>
  <c r="AF7" i="3" s="1"/>
  <c r="AG7" i="3" s="1"/>
  <c r="AB3" i="5"/>
  <c r="AB62" i="5" s="1"/>
  <c r="Z3" i="5"/>
  <c r="Z62" i="5" s="1"/>
  <c r="AA3" i="5"/>
  <c r="AA62" i="5"/>
  <c r="D1" i="3"/>
  <c r="E1" i="3" s="1"/>
  <c r="F1" i="3" s="1"/>
  <c r="G1" i="3" s="1"/>
  <c r="H1" i="3" s="1"/>
  <c r="J1" i="3" s="1"/>
  <c r="K1" i="3" s="1"/>
  <c r="L1" i="3" s="1"/>
  <c r="M1" i="3" s="1"/>
  <c r="N1" i="3" s="1"/>
  <c r="O1" i="3" s="1"/>
  <c r="P1" i="3" s="1"/>
  <c r="S3" i="5"/>
  <c r="S62" i="5" s="1"/>
  <c r="T3" i="5"/>
  <c r="T62" i="5"/>
  <c r="U3" i="5"/>
  <c r="U62" i="5" s="1"/>
  <c r="V3" i="5"/>
  <c r="V62" i="5" s="1"/>
  <c r="W3" i="5"/>
  <c r="W62" i="5" s="1"/>
  <c r="X3" i="5"/>
  <c r="X62" i="5" s="1"/>
  <c r="Y3" i="5"/>
  <c r="Y62" i="5" s="1"/>
  <c r="X7" i="3"/>
  <c r="Y7" i="3" s="1"/>
  <c r="Z7" i="3" s="1"/>
  <c r="AA7" i="3" s="1"/>
  <c r="AB7" i="3" s="1"/>
  <c r="W13" i="3"/>
  <c r="W14" i="3" s="1"/>
  <c r="Q64" i="5" s="1"/>
  <c r="X13" i="3"/>
  <c r="X14" i="3" s="1"/>
  <c r="R64" i="5" s="1"/>
  <c r="F3" i="5"/>
  <c r="F62" i="5" s="1"/>
  <c r="G3" i="5"/>
  <c r="G62" i="5" s="1"/>
  <c r="H3" i="5"/>
  <c r="H62" i="5" s="1"/>
  <c r="I3" i="5"/>
  <c r="I62" i="5" s="1"/>
  <c r="J3" i="5"/>
  <c r="J62" i="5" s="1"/>
  <c r="K3" i="5"/>
  <c r="K62" i="5" s="1"/>
  <c r="L3" i="5"/>
  <c r="L62" i="5" s="1"/>
  <c r="M3" i="5"/>
  <c r="M62" i="5"/>
  <c r="N3" i="5"/>
  <c r="N62" i="5" s="1"/>
  <c r="O3" i="5"/>
  <c r="O62" i="5" s="1"/>
  <c r="P3" i="5"/>
  <c r="P62" i="5" s="1"/>
  <c r="Q3" i="5"/>
  <c r="Q62" i="5" s="1"/>
  <c r="R3" i="5"/>
  <c r="R62" i="5" s="1"/>
  <c r="J10" i="3"/>
  <c r="E63" i="5" s="1"/>
  <c r="R7" i="3"/>
  <c r="S7" i="3" s="1"/>
  <c r="T7" i="3" s="1"/>
  <c r="U7" i="3" s="1"/>
  <c r="J13" i="3"/>
  <c r="K11" i="3"/>
  <c r="K13" i="3" s="1"/>
  <c r="Q13" i="3"/>
  <c r="Q14" i="3" s="1"/>
  <c r="L64" i="5" s="1"/>
  <c r="R13" i="3"/>
  <c r="R14" i="3"/>
  <c r="M64" i="5" s="1"/>
  <c r="S13" i="3"/>
  <c r="S14" i="3" s="1"/>
  <c r="N64" i="5" s="1"/>
  <c r="T13" i="3"/>
  <c r="U13" i="3"/>
  <c r="U14" i="3" s="1"/>
  <c r="P64" i="5" s="1"/>
  <c r="R15" i="3"/>
  <c r="S15" i="3"/>
  <c r="B3" i="5"/>
  <c r="B62" i="5" s="1"/>
  <c r="C3" i="5"/>
  <c r="C62" i="5" s="1"/>
  <c r="D3" i="5"/>
  <c r="D62" i="5" s="1"/>
  <c r="E3" i="5"/>
  <c r="E62" i="5" s="1"/>
  <c r="H10" i="3"/>
  <c r="D63" i="5"/>
  <c r="B64" i="5"/>
  <c r="G13" i="3"/>
  <c r="G15" i="3" s="1"/>
  <c r="H13" i="3"/>
  <c r="H14" i="3" s="1"/>
  <c r="D64" i="5" s="1"/>
  <c r="D61" i="3"/>
  <c r="D62" i="3" s="1"/>
  <c r="C8" i="3"/>
  <c r="C13" i="3"/>
  <c r="C15" i="3" s="1"/>
  <c r="D20" i="3"/>
  <c r="D27" i="3"/>
  <c r="F27" i="3"/>
  <c r="G27" i="3" s="1"/>
  <c r="H27" i="3" s="1"/>
  <c r="F28" i="3"/>
  <c r="G28" i="3" s="1"/>
  <c r="H28" i="3" s="1"/>
  <c r="J28" i="3" s="1"/>
  <c r="D29" i="3"/>
  <c r="E29" i="3" s="1"/>
  <c r="F29" i="3" s="1"/>
  <c r="G29" i="3" s="1"/>
  <c r="H29" i="3" s="1"/>
  <c r="J29" i="3" s="1"/>
  <c r="K29" i="3" s="1"/>
  <c r="L29" i="3" s="1"/>
  <c r="M29" i="3" s="1"/>
  <c r="N29" i="3" s="1"/>
  <c r="O29" i="3" s="1"/>
  <c r="P29" i="3" s="1"/>
  <c r="Q29" i="3" s="1"/>
  <c r="R29" i="3" s="1"/>
  <c r="S29" i="3" s="1"/>
  <c r="T29" i="3" s="1"/>
  <c r="U29" i="3" s="1"/>
  <c r="W29" i="3" s="1"/>
  <c r="D30" i="3"/>
  <c r="E30" i="3" s="1"/>
  <c r="F30" i="3" s="1"/>
  <c r="G30" i="3" s="1"/>
  <c r="H30" i="3" s="1"/>
  <c r="J30" i="3" s="1"/>
  <c r="K30" i="3" s="1"/>
  <c r="L30" i="3" s="1"/>
  <c r="M30" i="3" s="1"/>
  <c r="N30" i="3" s="1"/>
  <c r="O30" i="3" s="1"/>
  <c r="P30" i="3" s="1"/>
  <c r="Q30" i="3" s="1"/>
  <c r="R30" i="3" s="1"/>
  <c r="S30" i="3" s="1"/>
  <c r="T30" i="3" s="1"/>
  <c r="U30" i="3" s="1"/>
  <c r="W30" i="3" s="1"/>
  <c r="D31" i="3"/>
  <c r="I31" i="3" s="1"/>
  <c r="E31" i="3"/>
  <c r="F31" i="3" s="1"/>
  <c r="G31" i="3" s="1"/>
  <c r="H31" i="3" s="1"/>
  <c r="J31" i="3" s="1"/>
  <c r="K31" i="3" s="1"/>
  <c r="L31" i="3" s="1"/>
  <c r="M31" i="3" s="1"/>
  <c r="N31" i="3" s="1"/>
  <c r="O31" i="3" s="1"/>
  <c r="P31" i="3" s="1"/>
  <c r="Q31" i="3" s="1"/>
  <c r="R31" i="3" s="1"/>
  <c r="S31" i="3" s="1"/>
  <c r="G32" i="3"/>
  <c r="H32" i="3" s="1"/>
  <c r="J32" i="3" s="1"/>
  <c r="E33" i="3"/>
  <c r="G33" i="3"/>
  <c r="H33" i="3" s="1"/>
  <c r="J33" i="3" s="1"/>
  <c r="F34" i="3"/>
  <c r="G34" i="3" s="1"/>
  <c r="H34" i="3" s="1"/>
  <c r="J34" i="3" s="1"/>
  <c r="D35" i="3"/>
  <c r="E35" i="3" s="1"/>
  <c r="F35" i="3" s="1"/>
  <c r="G35" i="3" s="1"/>
  <c r="H35" i="3" s="1"/>
  <c r="J35" i="3" s="1"/>
  <c r="F36" i="3"/>
  <c r="G36" i="3" s="1"/>
  <c r="D37" i="3"/>
  <c r="E37" i="3"/>
  <c r="F37" i="3" s="1"/>
  <c r="G37" i="3" s="1"/>
  <c r="H37" i="3" s="1"/>
  <c r="J37" i="3" s="1"/>
  <c r="D38" i="3"/>
  <c r="E38" i="3" s="1"/>
  <c r="F38" i="3" s="1"/>
  <c r="G38" i="3" s="1"/>
  <c r="H38" i="3" s="1"/>
  <c r="J38" i="3" s="1"/>
  <c r="F39" i="3"/>
  <c r="G39" i="3" s="1"/>
  <c r="H39" i="3" s="1"/>
  <c r="J39" i="3" s="1"/>
  <c r="E43" i="3"/>
  <c r="G43" i="3"/>
  <c r="H43" i="3" s="1"/>
  <c r="J43" i="3" s="1"/>
  <c r="E46" i="3"/>
  <c r="F46" i="3"/>
  <c r="G46" i="3" s="1"/>
  <c r="H46" i="3" s="1"/>
  <c r="J46" i="3" s="1"/>
  <c r="K46" i="3" s="1"/>
  <c r="L46" i="3" s="1"/>
  <c r="F47" i="3"/>
  <c r="G47" i="3" s="1"/>
  <c r="F48" i="3"/>
  <c r="G48" i="3" s="1"/>
  <c r="H48" i="3" s="1"/>
  <c r="J48" i="3" s="1"/>
  <c r="K48" i="3" s="1"/>
  <c r="L48" i="3" s="1"/>
  <c r="M48" i="3" s="1"/>
  <c r="N48" i="3" s="1"/>
  <c r="O48" i="3" s="1"/>
  <c r="P48" i="3" s="1"/>
  <c r="Q48" i="3" s="1"/>
  <c r="R48" i="3" s="1"/>
  <c r="S48" i="3" s="1"/>
  <c r="T48" i="3" s="1"/>
  <c r="U48" i="3" s="1"/>
  <c r="W48" i="3" s="1"/>
  <c r="F49" i="3"/>
  <c r="G49" i="3" s="1"/>
  <c r="H49" i="3" s="1"/>
  <c r="I49" i="3" s="1"/>
  <c r="D50" i="3"/>
  <c r="E50" i="3" s="1"/>
  <c r="F50" i="3" s="1"/>
  <c r="G50" i="3" s="1"/>
  <c r="H50" i="3" s="1"/>
  <c r="J50" i="3" s="1"/>
  <c r="D51" i="3"/>
  <c r="E51" i="3" s="1"/>
  <c r="F51" i="3" s="1"/>
  <c r="G51" i="3" s="1"/>
  <c r="H51" i="3" s="1"/>
  <c r="J51" i="3" s="1"/>
  <c r="F52" i="3"/>
  <c r="G52" i="3" s="1"/>
  <c r="F53" i="3"/>
  <c r="G53" i="3" s="1"/>
  <c r="F54" i="3"/>
  <c r="G54" i="3" s="1"/>
  <c r="H54" i="3" s="1"/>
  <c r="J54" i="3" s="1"/>
  <c r="F55" i="3"/>
  <c r="G55" i="3" s="1"/>
  <c r="H55" i="3" s="1"/>
  <c r="J55" i="3" s="1"/>
  <c r="F56" i="3"/>
  <c r="G56" i="3" s="1"/>
  <c r="H56" i="3" s="1"/>
  <c r="D57" i="3"/>
  <c r="E57" i="3" s="1"/>
  <c r="F57" i="3" s="1"/>
  <c r="G57" i="3" s="1"/>
  <c r="H57" i="3" s="1"/>
  <c r="J57" i="3" s="1"/>
  <c r="J26" i="3"/>
  <c r="F44" i="3"/>
  <c r="J44" i="3" s="1"/>
  <c r="M44" i="3" s="1"/>
  <c r="P44" i="3" s="1"/>
  <c r="F45" i="3"/>
  <c r="J45" i="3" s="1"/>
  <c r="M45" i="3" s="1"/>
  <c r="P45" i="3" s="1"/>
  <c r="S45" i="3" s="1"/>
  <c r="W45" i="3" s="1"/>
  <c r="J9" i="3"/>
  <c r="H9" i="3"/>
  <c r="D41" i="3"/>
  <c r="X26" i="3"/>
  <c r="D42" i="3"/>
  <c r="A4" i="5"/>
  <c r="A12" i="5" s="1"/>
  <c r="AI40" i="3"/>
  <c r="AI63" i="3"/>
  <c r="C64" i="3"/>
  <c r="B4" i="3"/>
  <c r="A7" i="5"/>
  <c r="A15" i="5" s="1"/>
  <c r="A42" i="5" s="1"/>
  <c r="A8" i="5"/>
  <c r="A16" i="5" s="1"/>
  <c r="A6" i="5"/>
  <c r="A14" i="5" s="1"/>
  <c r="A5" i="5"/>
  <c r="A13" i="5" s="1"/>
  <c r="V40" i="3"/>
  <c r="V63" i="3"/>
  <c r="I26" i="3"/>
  <c r="I40" i="3"/>
  <c r="I44" i="3"/>
  <c r="I63" i="3"/>
  <c r="B11" i="5"/>
  <c r="B40" i="5" s="1"/>
  <c r="C11" i="5"/>
  <c r="C40" i="5" s="1"/>
  <c r="D11" i="5"/>
  <c r="D40" i="5" s="1"/>
  <c r="Y13" i="3" l="1"/>
  <c r="Z11" i="3"/>
  <c r="Q15" i="3"/>
  <c r="I34" i="3"/>
  <c r="C14" i="3"/>
  <c r="I45" i="3"/>
  <c r="G14" i="3"/>
  <c r="C64" i="5" s="1"/>
  <c r="U15" i="3"/>
  <c r="W15" i="3"/>
  <c r="S44" i="3"/>
  <c r="W44" i="3" s="1"/>
  <c r="Z44" i="3" s="1"/>
  <c r="AC44" i="3" s="1"/>
  <c r="AF44" i="3" s="1"/>
  <c r="X15" i="3"/>
  <c r="I30" i="3"/>
  <c r="I48" i="3"/>
  <c r="I29" i="3"/>
  <c r="H15" i="3"/>
  <c r="H16" i="3" s="1"/>
  <c r="I55" i="3"/>
  <c r="I46" i="3"/>
  <c r="L11" i="3"/>
  <c r="M11" i="3" s="1"/>
  <c r="M13" i="3" s="1"/>
  <c r="M14" i="3" s="1"/>
  <c r="H64" i="5" s="1"/>
  <c r="H53" i="3"/>
  <c r="J53" i="3" s="1"/>
  <c r="K53" i="3" s="1"/>
  <c r="L53" i="3" s="1"/>
  <c r="M53" i="3" s="1"/>
  <c r="N53" i="3" s="1"/>
  <c r="O53" i="3" s="1"/>
  <c r="P53" i="3" s="1"/>
  <c r="Q53" i="3" s="1"/>
  <c r="R53" i="3" s="1"/>
  <c r="S53" i="3" s="1"/>
  <c r="T53" i="3" s="1"/>
  <c r="U53" i="3" s="1"/>
  <c r="W53" i="3" s="1"/>
  <c r="M46" i="3"/>
  <c r="N46" i="3" s="1"/>
  <c r="O46" i="3" s="1"/>
  <c r="P46" i="3" s="1"/>
  <c r="Q46" i="3" s="1"/>
  <c r="R46" i="3" s="1"/>
  <c r="S46" i="3" s="1"/>
  <c r="T46" i="3" s="1"/>
  <c r="U46" i="3" s="1"/>
  <c r="W46" i="3" s="1"/>
  <c r="X30" i="3"/>
  <c r="Y30" i="3" s="1"/>
  <c r="Z30" i="3" s="1"/>
  <c r="AA30" i="3" s="1"/>
  <c r="AB30" i="3" s="1"/>
  <c r="AC30" i="3" s="1"/>
  <c r="AD30" i="3" s="1"/>
  <c r="AE30" i="3" s="1"/>
  <c r="AF30" i="3" s="1"/>
  <c r="AG30" i="3" s="1"/>
  <c r="AH30" i="3" s="1"/>
  <c r="AI30" i="3"/>
  <c r="Z45" i="3"/>
  <c r="AC45" i="3" s="1"/>
  <c r="AF45" i="3" s="1"/>
  <c r="K57" i="3"/>
  <c r="L57" i="3" s="1"/>
  <c r="M57" i="3" s="1"/>
  <c r="N57" i="3" s="1"/>
  <c r="O57" i="3" s="1"/>
  <c r="P57" i="3" s="1"/>
  <c r="Q57" i="3" s="1"/>
  <c r="R57" i="3" s="1"/>
  <c r="S57" i="3" s="1"/>
  <c r="T57" i="3" s="1"/>
  <c r="U57" i="3" s="1"/>
  <c r="W57" i="3" s="1"/>
  <c r="V57" i="3"/>
  <c r="X29" i="3"/>
  <c r="Y29" i="3" s="1"/>
  <c r="Z29" i="3" s="1"/>
  <c r="AA29" i="3" s="1"/>
  <c r="AB29" i="3" s="1"/>
  <c r="AC29" i="3" s="1"/>
  <c r="AD29" i="3" s="1"/>
  <c r="AE29" i="3" s="1"/>
  <c r="AF29" i="3" s="1"/>
  <c r="AG29" i="3" s="1"/>
  <c r="AH29" i="3" s="1"/>
  <c r="K50" i="3"/>
  <c r="L50" i="3" s="1"/>
  <c r="M50" i="3" s="1"/>
  <c r="N50" i="3" s="1"/>
  <c r="O50" i="3" s="1"/>
  <c r="P50" i="3" s="1"/>
  <c r="Q50" i="3" s="1"/>
  <c r="R50" i="3" s="1"/>
  <c r="S50" i="3" s="1"/>
  <c r="T50" i="3" s="1"/>
  <c r="U50" i="3" s="1"/>
  <c r="W50" i="3" s="1"/>
  <c r="K35" i="3"/>
  <c r="L35" i="3" s="1"/>
  <c r="M35" i="3" s="1"/>
  <c r="N35" i="3" s="1"/>
  <c r="O35" i="3" s="1"/>
  <c r="P35" i="3" s="1"/>
  <c r="Q35" i="3" s="1"/>
  <c r="R35" i="3" s="1"/>
  <c r="S35" i="3" s="1"/>
  <c r="T35" i="3" s="1"/>
  <c r="U35" i="3" s="1"/>
  <c r="W35" i="3" s="1"/>
  <c r="V35" i="3"/>
  <c r="T31" i="3"/>
  <c r="U31" i="3" s="1"/>
  <c r="W31" i="3" s="1"/>
  <c r="I50" i="3"/>
  <c r="K37" i="3"/>
  <c r="L37" i="3" s="1"/>
  <c r="M37" i="3" s="1"/>
  <c r="N37" i="3" s="1"/>
  <c r="O37" i="3" s="1"/>
  <c r="P37" i="3" s="1"/>
  <c r="Q37" i="3" s="1"/>
  <c r="R37" i="3" s="1"/>
  <c r="S37" i="3" s="1"/>
  <c r="T37" i="3" s="1"/>
  <c r="U37" i="3" s="1"/>
  <c r="W37" i="3" s="1"/>
  <c r="I57" i="3"/>
  <c r="I56" i="3"/>
  <c r="J56" i="3"/>
  <c r="K56" i="3" s="1"/>
  <c r="L56" i="3" s="1"/>
  <c r="M56" i="3" s="1"/>
  <c r="N56" i="3" s="1"/>
  <c r="O56" i="3" s="1"/>
  <c r="P56" i="3" s="1"/>
  <c r="Q56" i="3" s="1"/>
  <c r="R56" i="3" s="1"/>
  <c r="S56" i="3" s="1"/>
  <c r="T56" i="3" s="1"/>
  <c r="U56" i="3" s="1"/>
  <c r="W56" i="3" s="1"/>
  <c r="X56" i="3" s="1"/>
  <c r="Y56" i="3" s="1"/>
  <c r="Z56" i="3" s="1"/>
  <c r="AA56" i="3" s="1"/>
  <c r="AB56" i="3" s="1"/>
  <c r="AC56" i="3" s="1"/>
  <c r="AD56" i="3" s="1"/>
  <c r="AE56" i="3" s="1"/>
  <c r="AF56" i="3" s="1"/>
  <c r="AG56" i="3" s="1"/>
  <c r="AH56" i="3" s="1"/>
  <c r="K51" i="3"/>
  <c r="L51" i="3" s="1"/>
  <c r="M51" i="3" s="1"/>
  <c r="N51" i="3" s="1"/>
  <c r="O51" i="3" s="1"/>
  <c r="P51" i="3" s="1"/>
  <c r="Q51" i="3" s="1"/>
  <c r="R51" i="3" s="1"/>
  <c r="S51" i="3" s="1"/>
  <c r="T51" i="3" s="1"/>
  <c r="U51" i="3" s="1"/>
  <c r="W51" i="3" s="1"/>
  <c r="K38" i="3"/>
  <c r="L38" i="3" s="1"/>
  <c r="M38" i="3" s="1"/>
  <c r="N38" i="3" s="1"/>
  <c r="O38" i="3" s="1"/>
  <c r="P38" i="3" s="1"/>
  <c r="Q38" i="3" s="1"/>
  <c r="R38" i="3" s="1"/>
  <c r="S38" i="3" s="1"/>
  <c r="T38" i="3" s="1"/>
  <c r="U38" i="3" s="1"/>
  <c r="W38" i="3" s="1"/>
  <c r="K14" i="3"/>
  <c r="F64" i="5" s="1"/>
  <c r="K15" i="3"/>
  <c r="Q1" i="3"/>
  <c r="R1" i="3" s="1"/>
  <c r="S1" i="3" s="1"/>
  <c r="T1" i="3" s="1"/>
  <c r="U1" i="3" s="1"/>
  <c r="W1" i="3" s="1"/>
  <c r="X1" i="3" s="1"/>
  <c r="Y1" i="3" s="1"/>
  <c r="Z1" i="3" s="1"/>
  <c r="AA1" i="3" s="1"/>
  <c r="AB1" i="3" s="1"/>
  <c r="AC1" i="3" s="1"/>
  <c r="K2" i="5"/>
  <c r="K61" i="5" s="1"/>
  <c r="V30" i="3"/>
  <c r="C10" i="3"/>
  <c r="C9" i="3"/>
  <c r="J14" i="3"/>
  <c r="E64" i="5" s="1"/>
  <c r="J15" i="3"/>
  <c r="M15" i="3"/>
  <c r="I51" i="3"/>
  <c r="I38" i="3"/>
  <c r="V45" i="3"/>
  <c r="H52" i="3"/>
  <c r="J52" i="3" s="1"/>
  <c r="K52" i="3" s="1"/>
  <c r="L52" i="3" s="1"/>
  <c r="M52" i="3" s="1"/>
  <c r="N52" i="3" s="1"/>
  <c r="O52" i="3" s="1"/>
  <c r="P52" i="3" s="1"/>
  <c r="Q52" i="3" s="1"/>
  <c r="R52" i="3" s="1"/>
  <c r="S52" i="3" s="1"/>
  <c r="T52" i="3" s="1"/>
  <c r="U52" i="3" s="1"/>
  <c r="W52" i="3" s="1"/>
  <c r="I37" i="3"/>
  <c r="V29" i="3"/>
  <c r="I35" i="3"/>
  <c r="T14" i="3"/>
  <c r="O64" i="5" s="1"/>
  <c r="T15" i="3"/>
  <c r="Y14" i="3"/>
  <c r="S64" i="5" s="1"/>
  <c r="Y15" i="3"/>
  <c r="K55" i="3"/>
  <c r="L55" i="3" s="1"/>
  <c r="M55" i="3" s="1"/>
  <c r="N55" i="3" s="1"/>
  <c r="O55" i="3" s="1"/>
  <c r="P55" i="3" s="1"/>
  <c r="Q55" i="3" s="1"/>
  <c r="R55" i="3" s="1"/>
  <c r="S55" i="3" s="1"/>
  <c r="T55" i="3" s="1"/>
  <c r="U55" i="3" s="1"/>
  <c r="W55" i="3" s="1"/>
  <c r="K54" i="3"/>
  <c r="L54" i="3" s="1"/>
  <c r="M54" i="3" s="1"/>
  <c r="N54" i="3" s="1"/>
  <c r="O54" i="3" s="1"/>
  <c r="P54" i="3" s="1"/>
  <c r="Q54" i="3" s="1"/>
  <c r="R54" i="3" s="1"/>
  <c r="S54" i="3" s="1"/>
  <c r="T54" i="3" s="1"/>
  <c r="U54" i="3" s="1"/>
  <c r="W54" i="3" s="1"/>
  <c r="I54" i="3"/>
  <c r="J49" i="3"/>
  <c r="X48" i="3"/>
  <c r="Y48" i="3" s="1"/>
  <c r="Z48" i="3" s="1"/>
  <c r="AA48" i="3" s="1"/>
  <c r="AB48" i="3" s="1"/>
  <c r="AC48" i="3" s="1"/>
  <c r="AD48" i="3" s="1"/>
  <c r="AE48" i="3" s="1"/>
  <c r="AF48" i="3" s="1"/>
  <c r="AG48" i="3" s="1"/>
  <c r="AH48" i="3" s="1"/>
  <c r="AI48" i="3"/>
  <c r="V48" i="3"/>
  <c r="H47" i="3"/>
  <c r="J47" i="3" s="1"/>
  <c r="K43" i="3"/>
  <c r="L43" i="3" s="1"/>
  <c r="M43" i="3" s="1"/>
  <c r="N43" i="3" s="1"/>
  <c r="O43" i="3" s="1"/>
  <c r="P43" i="3" s="1"/>
  <c r="Q43" i="3" s="1"/>
  <c r="R43" i="3" s="1"/>
  <c r="S43" i="3" s="1"/>
  <c r="T43" i="3" s="1"/>
  <c r="U43" i="3" s="1"/>
  <c r="W43" i="3" s="1"/>
  <c r="I43" i="3"/>
  <c r="K39" i="3"/>
  <c r="L39" i="3" s="1"/>
  <c r="M39" i="3" s="1"/>
  <c r="N39" i="3" s="1"/>
  <c r="O39" i="3" s="1"/>
  <c r="P39" i="3" s="1"/>
  <c r="Q39" i="3" s="1"/>
  <c r="R39" i="3" s="1"/>
  <c r="S39" i="3" s="1"/>
  <c r="T39" i="3" s="1"/>
  <c r="U39" i="3" s="1"/>
  <c r="W39" i="3" s="1"/>
  <c r="I39" i="3"/>
  <c r="H36" i="3"/>
  <c r="J36" i="3" s="1"/>
  <c r="I36" i="3"/>
  <c r="K34" i="3"/>
  <c r="L34" i="3" s="1"/>
  <c r="M34" i="3" s="1"/>
  <c r="N34" i="3" s="1"/>
  <c r="O34" i="3" s="1"/>
  <c r="P34" i="3" s="1"/>
  <c r="Q34" i="3" s="1"/>
  <c r="R34" i="3" s="1"/>
  <c r="S34" i="3" s="1"/>
  <c r="T34" i="3" s="1"/>
  <c r="U34" i="3" s="1"/>
  <c r="W34" i="3" s="1"/>
  <c r="K33" i="3"/>
  <c r="L33" i="3" s="1"/>
  <c r="M33" i="3" s="1"/>
  <c r="N33" i="3" s="1"/>
  <c r="O33" i="3" s="1"/>
  <c r="P33" i="3" s="1"/>
  <c r="Q33" i="3" s="1"/>
  <c r="R33" i="3" s="1"/>
  <c r="S33" i="3" s="1"/>
  <c r="T33" i="3" s="1"/>
  <c r="U33" i="3" s="1"/>
  <c r="W33" i="3" s="1"/>
  <c r="I33" i="3"/>
  <c r="K32" i="3"/>
  <c r="L32" i="3" s="1"/>
  <c r="M32" i="3" s="1"/>
  <c r="N32" i="3" s="1"/>
  <c r="O32" i="3" s="1"/>
  <c r="P32" i="3" s="1"/>
  <c r="Q32" i="3" s="1"/>
  <c r="R32" i="3" s="1"/>
  <c r="S32" i="3" s="1"/>
  <c r="T32" i="3" s="1"/>
  <c r="U32" i="3" s="1"/>
  <c r="W32" i="3" s="1"/>
  <c r="I32" i="3"/>
  <c r="I28" i="3"/>
  <c r="K28" i="3"/>
  <c r="L28" i="3" s="1"/>
  <c r="M28" i="3" s="1"/>
  <c r="N28" i="3" s="1"/>
  <c r="O28" i="3" s="1"/>
  <c r="P28" i="3" s="1"/>
  <c r="Q28" i="3" s="1"/>
  <c r="R28" i="3" s="1"/>
  <c r="S28" i="3" s="1"/>
  <c r="T28" i="3" s="1"/>
  <c r="U28" i="3" s="1"/>
  <c r="W28" i="3" s="1"/>
  <c r="V28" i="3"/>
  <c r="J27" i="3"/>
  <c r="I27" i="3"/>
  <c r="M26" i="3"/>
  <c r="P26" i="3" s="1"/>
  <c r="S26" i="3" s="1"/>
  <c r="W26" i="3" s="1"/>
  <c r="D64" i="3"/>
  <c r="D19" i="3"/>
  <c r="D21" i="3" s="1"/>
  <c r="H41" i="3" l="1"/>
  <c r="H19" i="3"/>
  <c r="H59" i="3"/>
  <c r="AA11" i="3"/>
  <c r="Z13" i="3"/>
  <c r="V38" i="3"/>
  <c r="V31" i="3"/>
  <c r="AI44" i="3"/>
  <c r="V55" i="3"/>
  <c r="N11" i="3"/>
  <c r="O11" i="3" s="1"/>
  <c r="D65" i="5"/>
  <c r="AI56" i="3"/>
  <c r="V46" i="3"/>
  <c r="V53" i="3"/>
  <c r="I15" i="3"/>
  <c r="D4" i="5"/>
  <c r="H20" i="3"/>
  <c r="H42" i="3"/>
  <c r="L13" i="3"/>
  <c r="L15" i="3" s="1"/>
  <c r="H61" i="3"/>
  <c r="H62" i="3" s="1"/>
  <c r="V51" i="3"/>
  <c r="AI29" i="3"/>
  <c r="V44" i="3"/>
  <c r="L14" i="3"/>
  <c r="G64" i="5" s="1"/>
  <c r="C16" i="3"/>
  <c r="X50" i="3"/>
  <c r="Y50" i="3" s="1"/>
  <c r="Z50" i="3" s="1"/>
  <c r="AA50" i="3" s="1"/>
  <c r="AB50" i="3" s="1"/>
  <c r="AC50" i="3" s="1"/>
  <c r="AD50" i="3" s="1"/>
  <c r="AE50" i="3" s="1"/>
  <c r="AF50" i="3" s="1"/>
  <c r="AG50" i="3" s="1"/>
  <c r="AH50" i="3" s="1"/>
  <c r="V26" i="3"/>
  <c r="X51" i="3"/>
  <c r="Y51" i="3" s="1"/>
  <c r="Z51" i="3" s="1"/>
  <c r="AA51" i="3" s="1"/>
  <c r="AB51" i="3" s="1"/>
  <c r="AC51" i="3" s="1"/>
  <c r="AD51" i="3" s="1"/>
  <c r="AE51" i="3" s="1"/>
  <c r="AF51" i="3" s="1"/>
  <c r="AG51" i="3" s="1"/>
  <c r="AH51" i="3" s="1"/>
  <c r="X37" i="3"/>
  <c r="Y37" i="3" s="1"/>
  <c r="Z37" i="3" s="1"/>
  <c r="AA37" i="3" s="1"/>
  <c r="AB37" i="3" s="1"/>
  <c r="AC37" i="3" s="1"/>
  <c r="AD37" i="3" s="1"/>
  <c r="AE37" i="3" s="1"/>
  <c r="AF37" i="3" s="1"/>
  <c r="AG37" i="3" s="1"/>
  <c r="AH37" i="3" s="1"/>
  <c r="X31" i="3"/>
  <c r="Y31" i="3" s="1"/>
  <c r="Z31" i="3" s="1"/>
  <c r="AA31" i="3" s="1"/>
  <c r="AB31" i="3" s="1"/>
  <c r="AC31" i="3" s="1"/>
  <c r="AD31" i="3" s="1"/>
  <c r="AE31" i="3" s="1"/>
  <c r="AF31" i="3" s="1"/>
  <c r="AG31" i="3" s="1"/>
  <c r="AH31" i="3" s="1"/>
  <c r="V50" i="3"/>
  <c r="X57" i="3"/>
  <c r="Y57" i="3" s="1"/>
  <c r="Z57" i="3" s="1"/>
  <c r="AA57" i="3" s="1"/>
  <c r="AB57" i="3" s="1"/>
  <c r="AC57" i="3" s="1"/>
  <c r="AD57" i="3" s="1"/>
  <c r="AE57" i="3" s="1"/>
  <c r="AF57" i="3" s="1"/>
  <c r="AG57" i="3" s="1"/>
  <c r="AH57" i="3" s="1"/>
  <c r="I53" i="3"/>
  <c r="I52" i="3"/>
  <c r="W2" i="5"/>
  <c r="W61" i="5" s="1"/>
  <c r="AD1" i="3"/>
  <c r="AE1" i="3" s="1"/>
  <c r="AF1" i="3" s="1"/>
  <c r="AG1" i="3" s="1"/>
  <c r="AH1" i="3" s="1"/>
  <c r="V37" i="3"/>
  <c r="V34" i="3"/>
  <c r="V56" i="3"/>
  <c r="J16" i="3"/>
  <c r="X38" i="3"/>
  <c r="Y38" i="3" s="1"/>
  <c r="Z38" i="3" s="1"/>
  <c r="AA38" i="3" s="1"/>
  <c r="AB38" i="3" s="1"/>
  <c r="AC38" i="3" s="1"/>
  <c r="AD38" i="3" s="1"/>
  <c r="AE38" i="3" s="1"/>
  <c r="AF38" i="3" s="1"/>
  <c r="AG38" i="3" s="1"/>
  <c r="AH38" i="3" s="1"/>
  <c r="X35" i="3"/>
  <c r="Y35" i="3" s="1"/>
  <c r="Z35" i="3" s="1"/>
  <c r="AA35" i="3" s="1"/>
  <c r="AB35" i="3" s="1"/>
  <c r="AC35" i="3" s="1"/>
  <c r="AD35" i="3" s="1"/>
  <c r="AE35" i="3" s="1"/>
  <c r="AF35" i="3" s="1"/>
  <c r="AG35" i="3" s="1"/>
  <c r="AH35" i="3" s="1"/>
  <c r="AI45" i="3"/>
  <c r="X46" i="3"/>
  <c r="Y46" i="3" s="1"/>
  <c r="Z46" i="3" s="1"/>
  <c r="AA46" i="3" s="1"/>
  <c r="AB46" i="3" s="1"/>
  <c r="AC46" i="3" s="1"/>
  <c r="AD46" i="3" s="1"/>
  <c r="AE46" i="3" s="1"/>
  <c r="AF46" i="3" s="1"/>
  <c r="AG46" i="3" s="1"/>
  <c r="AH46" i="3" s="1"/>
  <c r="X55" i="3"/>
  <c r="Y55" i="3" s="1"/>
  <c r="Z55" i="3" s="1"/>
  <c r="AA55" i="3" s="1"/>
  <c r="AB55" i="3" s="1"/>
  <c r="AC55" i="3" s="1"/>
  <c r="AD55" i="3" s="1"/>
  <c r="AE55" i="3" s="1"/>
  <c r="AF55" i="3" s="1"/>
  <c r="AG55" i="3" s="1"/>
  <c r="AH55" i="3" s="1"/>
  <c r="X54" i="3"/>
  <c r="Y54" i="3" s="1"/>
  <c r="Z54" i="3" s="1"/>
  <c r="AA54" i="3" s="1"/>
  <c r="AB54" i="3" s="1"/>
  <c r="AC54" i="3" s="1"/>
  <c r="AD54" i="3" s="1"/>
  <c r="AE54" i="3" s="1"/>
  <c r="AF54" i="3" s="1"/>
  <c r="AG54" i="3" s="1"/>
  <c r="AH54" i="3" s="1"/>
  <c r="AI54" i="3"/>
  <c r="V54" i="3"/>
  <c r="X53" i="3"/>
  <c r="Y53" i="3" s="1"/>
  <c r="Z53" i="3" s="1"/>
  <c r="AA53" i="3" s="1"/>
  <c r="AB53" i="3" s="1"/>
  <c r="AC53" i="3" s="1"/>
  <c r="AD53" i="3" s="1"/>
  <c r="AE53" i="3" s="1"/>
  <c r="AF53" i="3" s="1"/>
  <c r="AG53" i="3" s="1"/>
  <c r="AH53" i="3" s="1"/>
  <c r="X52" i="3"/>
  <c r="Y52" i="3" s="1"/>
  <c r="Z52" i="3" s="1"/>
  <c r="AA52" i="3" s="1"/>
  <c r="AB52" i="3" s="1"/>
  <c r="AC52" i="3" s="1"/>
  <c r="AD52" i="3" s="1"/>
  <c r="AE52" i="3" s="1"/>
  <c r="AF52" i="3" s="1"/>
  <c r="AG52" i="3" s="1"/>
  <c r="AH52" i="3" s="1"/>
  <c r="V52" i="3"/>
  <c r="K49" i="3"/>
  <c r="L49" i="3" s="1"/>
  <c r="M49" i="3" s="1"/>
  <c r="N49" i="3" s="1"/>
  <c r="O49" i="3" s="1"/>
  <c r="P49" i="3" s="1"/>
  <c r="Q49" i="3" s="1"/>
  <c r="R49" i="3" s="1"/>
  <c r="S49" i="3" s="1"/>
  <c r="T49" i="3" s="1"/>
  <c r="U49" i="3" s="1"/>
  <c r="W49" i="3" s="1"/>
  <c r="K47" i="3"/>
  <c r="L47" i="3" s="1"/>
  <c r="M47" i="3" s="1"/>
  <c r="N47" i="3" s="1"/>
  <c r="O47" i="3" s="1"/>
  <c r="P47" i="3" s="1"/>
  <c r="Q47" i="3" s="1"/>
  <c r="R47" i="3" s="1"/>
  <c r="S47" i="3" s="1"/>
  <c r="T47" i="3" s="1"/>
  <c r="U47" i="3" s="1"/>
  <c r="W47" i="3" s="1"/>
  <c r="I47" i="3"/>
  <c r="X43" i="3"/>
  <c r="Y43" i="3" s="1"/>
  <c r="Z43" i="3" s="1"/>
  <c r="AA43" i="3" s="1"/>
  <c r="AB43" i="3" s="1"/>
  <c r="AC43" i="3" s="1"/>
  <c r="AD43" i="3" s="1"/>
  <c r="AE43" i="3" s="1"/>
  <c r="AF43" i="3" s="1"/>
  <c r="AG43" i="3" s="1"/>
  <c r="AH43" i="3" s="1"/>
  <c r="V43" i="3"/>
  <c r="X39" i="3"/>
  <c r="Y39" i="3" s="1"/>
  <c r="Z39" i="3" s="1"/>
  <c r="AA39" i="3" s="1"/>
  <c r="AB39" i="3" s="1"/>
  <c r="AC39" i="3" s="1"/>
  <c r="AD39" i="3" s="1"/>
  <c r="AE39" i="3" s="1"/>
  <c r="AF39" i="3" s="1"/>
  <c r="AG39" i="3" s="1"/>
  <c r="AH39" i="3" s="1"/>
  <c r="V39" i="3"/>
  <c r="K36" i="3"/>
  <c r="L36" i="3" s="1"/>
  <c r="M36" i="3" s="1"/>
  <c r="N36" i="3" s="1"/>
  <c r="O36" i="3" s="1"/>
  <c r="P36" i="3" s="1"/>
  <c r="Q36" i="3" s="1"/>
  <c r="R36" i="3" s="1"/>
  <c r="S36" i="3" s="1"/>
  <c r="T36" i="3" s="1"/>
  <c r="U36" i="3" s="1"/>
  <c r="W36" i="3" s="1"/>
  <c r="X34" i="3"/>
  <c r="Y34" i="3" s="1"/>
  <c r="Z34" i="3" s="1"/>
  <c r="AA34" i="3" s="1"/>
  <c r="AB34" i="3" s="1"/>
  <c r="AC34" i="3" s="1"/>
  <c r="AD34" i="3" s="1"/>
  <c r="AE34" i="3" s="1"/>
  <c r="AF34" i="3" s="1"/>
  <c r="AG34" i="3" s="1"/>
  <c r="AH34" i="3" s="1"/>
  <c r="X33" i="3"/>
  <c r="Y33" i="3" s="1"/>
  <c r="Z33" i="3" s="1"/>
  <c r="AA33" i="3" s="1"/>
  <c r="AB33" i="3" s="1"/>
  <c r="AC33" i="3" s="1"/>
  <c r="AD33" i="3" s="1"/>
  <c r="AE33" i="3" s="1"/>
  <c r="AF33" i="3" s="1"/>
  <c r="AG33" i="3" s="1"/>
  <c r="AH33" i="3" s="1"/>
  <c r="V33" i="3"/>
  <c r="X32" i="3"/>
  <c r="Y32" i="3" s="1"/>
  <c r="Z32" i="3" s="1"/>
  <c r="AA32" i="3" s="1"/>
  <c r="AB32" i="3" s="1"/>
  <c r="AC32" i="3" s="1"/>
  <c r="AD32" i="3" s="1"/>
  <c r="AE32" i="3" s="1"/>
  <c r="AF32" i="3" s="1"/>
  <c r="AG32" i="3" s="1"/>
  <c r="AH32" i="3" s="1"/>
  <c r="AI32" i="3"/>
  <c r="V32" i="3"/>
  <c r="X28" i="3"/>
  <c r="Y28" i="3" s="1"/>
  <c r="Z28" i="3" s="1"/>
  <c r="AA28" i="3" s="1"/>
  <c r="AB28" i="3" s="1"/>
  <c r="AC28" i="3" s="1"/>
  <c r="AD28" i="3" s="1"/>
  <c r="AE28" i="3" s="1"/>
  <c r="AF28" i="3" s="1"/>
  <c r="AG28" i="3" s="1"/>
  <c r="AH28" i="3" s="1"/>
  <c r="K27" i="3"/>
  <c r="L27" i="3" s="1"/>
  <c r="M27" i="3" s="1"/>
  <c r="N27" i="3" s="1"/>
  <c r="O27" i="3" s="1"/>
  <c r="P27" i="3" s="1"/>
  <c r="Q27" i="3" s="1"/>
  <c r="R27" i="3" s="1"/>
  <c r="S27" i="3" s="1"/>
  <c r="T27" i="3" s="1"/>
  <c r="U27" i="3" s="1"/>
  <c r="W27" i="3" s="1"/>
  <c r="V27" i="3"/>
  <c r="Z26" i="3"/>
  <c r="AC26" i="3" s="1"/>
  <c r="AF26" i="3" s="1"/>
  <c r="D23" i="3"/>
  <c r="D22" i="3"/>
  <c r="H5" i="3"/>
  <c r="J5" i="3" s="1"/>
  <c r="K5" i="3" s="1"/>
  <c r="G8" i="3"/>
  <c r="D65" i="3"/>
  <c r="D66" i="3"/>
  <c r="AA13" i="3" l="1"/>
  <c r="AB11" i="3"/>
  <c r="J59" i="3"/>
  <c r="J19" i="3"/>
  <c r="AI33" i="3"/>
  <c r="AI31" i="3"/>
  <c r="N13" i="3"/>
  <c r="N14" i="3" s="1"/>
  <c r="I64" i="5" s="1"/>
  <c r="H21" i="3"/>
  <c r="H23" i="3" s="1"/>
  <c r="Z15" i="3"/>
  <c r="Z14" i="3"/>
  <c r="T64" i="5" s="1"/>
  <c r="V36" i="3"/>
  <c r="V49" i="3"/>
  <c r="AI53" i="3"/>
  <c r="AI35" i="3"/>
  <c r="D5" i="5"/>
  <c r="AI39" i="3"/>
  <c r="AI38" i="3"/>
  <c r="H64" i="3"/>
  <c r="AI37" i="3"/>
  <c r="AI50" i="3"/>
  <c r="O13" i="3"/>
  <c r="P11" i="3"/>
  <c r="P13" i="3" s="1"/>
  <c r="AI46" i="3"/>
  <c r="E65" i="5"/>
  <c r="J20" i="3"/>
  <c r="J21" i="3"/>
  <c r="J42" i="3"/>
  <c r="J41" i="3"/>
  <c r="E4" i="5"/>
  <c r="AI34" i="3"/>
  <c r="AI55" i="3"/>
  <c r="AI57" i="3"/>
  <c r="AI51" i="3"/>
  <c r="C20" i="3"/>
  <c r="C19" i="3"/>
  <c r="C65" i="3"/>
  <c r="AI52" i="3"/>
  <c r="X49" i="3"/>
  <c r="Y49" i="3" s="1"/>
  <c r="Z49" i="3" s="1"/>
  <c r="AA49" i="3" s="1"/>
  <c r="AB49" i="3" s="1"/>
  <c r="AC49" i="3" s="1"/>
  <c r="AD49" i="3" s="1"/>
  <c r="AE49" i="3" s="1"/>
  <c r="AF49" i="3" s="1"/>
  <c r="AG49" i="3" s="1"/>
  <c r="AH49" i="3" s="1"/>
  <c r="AI49" i="3"/>
  <c r="X47" i="3"/>
  <c r="Y47" i="3" s="1"/>
  <c r="Z47" i="3" s="1"/>
  <c r="AA47" i="3" s="1"/>
  <c r="AB47" i="3" s="1"/>
  <c r="AC47" i="3" s="1"/>
  <c r="AD47" i="3" s="1"/>
  <c r="AE47" i="3" s="1"/>
  <c r="AF47" i="3" s="1"/>
  <c r="AG47" i="3" s="1"/>
  <c r="AH47" i="3" s="1"/>
  <c r="V47" i="3"/>
  <c r="AI43" i="3"/>
  <c r="X36" i="3"/>
  <c r="Y36" i="3" s="1"/>
  <c r="Z36" i="3" s="1"/>
  <c r="AA36" i="3" s="1"/>
  <c r="AB36" i="3" s="1"/>
  <c r="AC36" i="3" s="1"/>
  <c r="AD36" i="3" s="1"/>
  <c r="AE36" i="3" s="1"/>
  <c r="AF36" i="3" s="1"/>
  <c r="AG36" i="3" s="1"/>
  <c r="AH36" i="3" s="1"/>
  <c r="AI28" i="3"/>
  <c r="X27" i="3"/>
  <c r="Y27" i="3" s="1"/>
  <c r="Z27" i="3" s="1"/>
  <c r="AA27" i="3" s="1"/>
  <c r="AB27" i="3" s="1"/>
  <c r="AC27" i="3" s="1"/>
  <c r="AD27" i="3" s="1"/>
  <c r="AE27" i="3" s="1"/>
  <c r="AF27" i="3" s="1"/>
  <c r="AG27" i="3" s="1"/>
  <c r="AH27" i="3" s="1"/>
  <c r="AI26" i="3"/>
  <c r="G10" i="3"/>
  <c r="G9" i="3"/>
  <c r="E20" i="3"/>
  <c r="E19" i="3"/>
  <c r="E42" i="3"/>
  <c r="E41" i="3"/>
  <c r="D24" i="3"/>
  <c r="D67" i="3"/>
  <c r="L5" i="3"/>
  <c r="K8" i="3"/>
  <c r="B63" i="5"/>
  <c r="H22" i="3" l="1"/>
  <c r="N15" i="3"/>
  <c r="AB13" i="3"/>
  <c r="AC11" i="3"/>
  <c r="AA15" i="3"/>
  <c r="AA14" i="3"/>
  <c r="U64" i="5" s="1"/>
  <c r="H24" i="3"/>
  <c r="H67" i="3"/>
  <c r="H65" i="3"/>
  <c r="D6" i="5"/>
  <c r="H66" i="3"/>
  <c r="D7" i="5"/>
  <c r="AI27" i="3"/>
  <c r="AI47" i="3"/>
  <c r="E5" i="5"/>
  <c r="J22" i="3"/>
  <c r="P14" i="3"/>
  <c r="K64" i="5" s="1"/>
  <c r="P15" i="3"/>
  <c r="C21" i="3"/>
  <c r="J23" i="3"/>
  <c r="O14" i="3"/>
  <c r="J64" i="5" s="1"/>
  <c r="O15" i="3"/>
  <c r="V15" i="3" s="1"/>
  <c r="J61" i="3"/>
  <c r="J62" i="3"/>
  <c r="AI36" i="3"/>
  <c r="K9" i="3"/>
  <c r="K10" i="3"/>
  <c r="L8" i="3"/>
  <c r="M5" i="3"/>
  <c r="E61" i="3"/>
  <c r="E21" i="3"/>
  <c r="B65" i="5"/>
  <c r="F20" i="3"/>
  <c r="F19" i="3"/>
  <c r="F61" i="3"/>
  <c r="F41" i="3"/>
  <c r="F42" i="3"/>
  <c r="B4" i="5"/>
  <c r="D68" i="3"/>
  <c r="C63" i="5"/>
  <c r="G16" i="3"/>
  <c r="I10" i="3"/>
  <c r="AB14" i="3" l="1"/>
  <c r="V64" i="5" s="1"/>
  <c r="AB15" i="3"/>
  <c r="AD11" i="3"/>
  <c r="AC13" i="3"/>
  <c r="G19" i="3"/>
  <c r="G59" i="3"/>
  <c r="I59" i="3" s="1"/>
  <c r="D8" i="5"/>
  <c r="H68" i="3"/>
  <c r="J64" i="3"/>
  <c r="J67" i="3" s="1"/>
  <c r="J24" i="3"/>
  <c r="C22" i="3"/>
  <c r="C66" i="3"/>
  <c r="C23" i="3"/>
  <c r="F21" i="3"/>
  <c r="F23" i="3" s="1"/>
  <c r="C65" i="5"/>
  <c r="G41" i="3"/>
  <c r="G42" i="3"/>
  <c r="I42" i="3" s="1"/>
  <c r="G20" i="3"/>
  <c r="I20" i="3" s="1"/>
  <c r="C4" i="5"/>
  <c r="G61" i="3"/>
  <c r="G62" i="3" s="1"/>
  <c r="I16" i="3"/>
  <c r="B12" i="5" s="1"/>
  <c r="F62" i="3"/>
  <c r="F64" i="3"/>
  <c r="M8" i="3"/>
  <c r="N5" i="3"/>
  <c r="F24" i="3"/>
  <c r="E22" i="3"/>
  <c r="E23" i="3"/>
  <c r="L10" i="3"/>
  <c r="L9" i="3"/>
  <c r="K16" i="3"/>
  <c r="F63" i="5"/>
  <c r="E62" i="3"/>
  <c r="E64" i="3" s="1"/>
  <c r="AC14" i="3" l="1"/>
  <c r="W64" i="5" s="1"/>
  <c r="AC15" i="3"/>
  <c r="K59" i="3"/>
  <c r="K19" i="3"/>
  <c r="AD13" i="3"/>
  <c r="AE11" i="3"/>
  <c r="F22" i="3"/>
  <c r="J66" i="3"/>
  <c r="E6" i="5"/>
  <c r="J65" i="3"/>
  <c r="E7" i="5"/>
  <c r="E8" i="5"/>
  <c r="J68" i="3"/>
  <c r="B5" i="5"/>
  <c r="C24" i="3"/>
  <c r="C67" i="3"/>
  <c r="E66" i="3"/>
  <c r="E65" i="3"/>
  <c r="M10" i="3"/>
  <c r="M9" i="3"/>
  <c r="F66" i="3"/>
  <c r="B7" i="5"/>
  <c r="F65" i="3"/>
  <c r="B6" i="5"/>
  <c r="I62" i="3"/>
  <c r="I61" i="3"/>
  <c r="L16" i="3"/>
  <c r="G63" i="5"/>
  <c r="F67" i="3"/>
  <c r="G21" i="3"/>
  <c r="I19" i="3"/>
  <c r="I41" i="3"/>
  <c r="G64" i="3"/>
  <c r="F65" i="5"/>
  <c r="F4" i="5"/>
  <c r="K20" i="3"/>
  <c r="K41" i="3"/>
  <c r="K42" i="3"/>
  <c r="E24" i="3"/>
  <c r="E67" i="3"/>
  <c r="N8" i="3"/>
  <c r="O5" i="3"/>
  <c r="L19" i="3" l="1"/>
  <c r="L59" i="3"/>
  <c r="AF11" i="3"/>
  <c r="AE13" i="3"/>
  <c r="AD15" i="3"/>
  <c r="AD14" i="3"/>
  <c r="X64" i="5" s="1"/>
  <c r="C68" i="3"/>
  <c r="C7" i="5"/>
  <c r="G66" i="3"/>
  <c r="I66" i="3" s="1"/>
  <c r="C6" i="5"/>
  <c r="G65" i="3"/>
  <c r="P5" i="3"/>
  <c r="O8" i="3"/>
  <c r="L61" i="3"/>
  <c r="L62" i="3" s="1"/>
  <c r="L42" i="3"/>
  <c r="G4" i="5"/>
  <c r="L20" i="3"/>
  <c r="G65" i="5"/>
  <c r="L41" i="3"/>
  <c r="M16" i="3"/>
  <c r="H63" i="5"/>
  <c r="F68" i="3"/>
  <c r="B8" i="5"/>
  <c r="E68" i="3"/>
  <c r="K61" i="3"/>
  <c r="N10" i="3"/>
  <c r="N9" i="3"/>
  <c r="K21" i="3"/>
  <c r="G22" i="3"/>
  <c r="C5" i="5"/>
  <c r="G23" i="3"/>
  <c r="I21" i="3"/>
  <c r="I64" i="3"/>
  <c r="AG11" i="3" l="1"/>
  <c r="AF13" i="3"/>
  <c r="M19" i="3"/>
  <c r="M59" i="3"/>
  <c r="M61" i="3" s="1"/>
  <c r="M62" i="3" s="1"/>
  <c r="AE14" i="3"/>
  <c r="Y64" i="5" s="1"/>
  <c r="AE15" i="3"/>
  <c r="O10" i="3"/>
  <c r="O9" i="3"/>
  <c r="G67" i="3"/>
  <c r="G24" i="3"/>
  <c r="I23" i="3"/>
  <c r="K22" i="3"/>
  <c r="F5" i="5"/>
  <c r="K23" i="3"/>
  <c r="K62" i="3"/>
  <c r="H4" i="5"/>
  <c r="M42" i="3"/>
  <c r="H65" i="5"/>
  <c r="M20" i="3"/>
  <c r="M41" i="3"/>
  <c r="I65" i="3"/>
  <c r="B15" i="5"/>
  <c r="B42" i="5" s="1"/>
  <c r="N16" i="3"/>
  <c r="I63" i="5"/>
  <c r="L64" i="3"/>
  <c r="B13" i="5"/>
  <c r="I22" i="3"/>
  <c r="L21" i="3"/>
  <c r="Q5" i="3"/>
  <c r="P8" i="3"/>
  <c r="N59" i="3" l="1"/>
  <c r="N19" i="3"/>
  <c r="AF15" i="3"/>
  <c r="AF14" i="3"/>
  <c r="Z64" i="5" s="1"/>
  <c r="M64" i="3"/>
  <c r="AH11" i="3"/>
  <c r="AH13" i="3" s="1"/>
  <c r="AG13" i="3"/>
  <c r="Q8" i="3"/>
  <c r="R5" i="3"/>
  <c r="K24" i="3"/>
  <c r="P9" i="3"/>
  <c r="P10" i="3"/>
  <c r="M21" i="3"/>
  <c r="G68" i="3"/>
  <c r="C8" i="5"/>
  <c r="I67" i="3"/>
  <c r="H6" i="5"/>
  <c r="M66" i="3"/>
  <c r="H7" i="5"/>
  <c r="M65" i="3"/>
  <c r="K64" i="3"/>
  <c r="I24" i="3"/>
  <c r="B14" i="5"/>
  <c r="B41" i="5" s="1"/>
  <c r="B43" i="5" s="1"/>
  <c r="O16" i="3"/>
  <c r="J63" i="5"/>
  <c r="G5" i="5"/>
  <c r="L22" i="3"/>
  <c r="L23" i="3"/>
  <c r="G7" i="5"/>
  <c r="G6" i="5"/>
  <c r="L65" i="3"/>
  <c r="L66" i="3"/>
  <c r="N20" i="3"/>
  <c r="I65" i="5"/>
  <c r="N41" i="3"/>
  <c r="N42" i="3"/>
  <c r="I4" i="5"/>
  <c r="O59" i="3" l="1"/>
  <c r="O19" i="3"/>
  <c r="AG14" i="3"/>
  <c r="AA64" i="5" s="1"/>
  <c r="AG15" i="3"/>
  <c r="AH15" i="3"/>
  <c r="AH14" i="3"/>
  <c r="AB64" i="5" s="1"/>
  <c r="N61" i="3"/>
  <c r="L24" i="3"/>
  <c r="L67" i="3"/>
  <c r="F6" i="5"/>
  <c r="K66" i="3"/>
  <c r="F7" i="5"/>
  <c r="K65" i="3"/>
  <c r="R8" i="3"/>
  <c r="S5" i="3"/>
  <c r="N21" i="3"/>
  <c r="J65" i="5"/>
  <c r="O20" i="3"/>
  <c r="O61" i="3"/>
  <c r="O41" i="3"/>
  <c r="O42" i="3"/>
  <c r="J4" i="5"/>
  <c r="Q10" i="3"/>
  <c r="Q9" i="3"/>
  <c r="I68" i="3"/>
  <c r="B16" i="5"/>
  <c r="H5" i="5"/>
  <c r="M22" i="3"/>
  <c r="M23" i="3"/>
  <c r="K63" i="5"/>
  <c r="P16" i="3"/>
  <c r="K67" i="3"/>
  <c r="P19" i="3" l="1"/>
  <c r="P59" i="3"/>
  <c r="AI15" i="3"/>
  <c r="K65" i="5"/>
  <c r="P41" i="3"/>
  <c r="P42" i="3"/>
  <c r="P20" i="3"/>
  <c r="K4" i="5"/>
  <c r="R9" i="3"/>
  <c r="R10" i="3"/>
  <c r="I5" i="5"/>
  <c r="N22" i="3"/>
  <c r="N23" i="3"/>
  <c r="N62" i="3"/>
  <c r="M24" i="3"/>
  <c r="M67" i="3"/>
  <c r="Q16" i="3"/>
  <c r="L63" i="5"/>
  <c r="F8" i="5"/>
  <c r="K68" i="3"/>
  <c r="O62" i="3"/>
  <c r="O64" i="3" s="1"/>
  <c r="N64" i="3"/>
  <c r="O21" i="3"/>
  <c r="T5" i="3"/>
  <c r="S8" i="3"/>
  <c r="L68" i="3"/>
  <c r="G8" i="5"/>
  <c r="Q19" i="3" l="1"/>
  <c r="Q59" i="3"/>
  <c r="J7" i="5"/>
  <c r="J6" i="5"/>
  <c r="O66" i="3"/>
  <c r="O65" i="3"/>
  <c r="J5" i="5"/>
  <c r="O22" i="3"/>
  <c r="O23" i="3"/>
  <c r="P61" i="3"/>
  <c r="U5" i="3"/>
  <c r="T8" i="3"/>
  <c r="I7" i="5"/>
  <c r="I6" i="5"/>
  <c r="N65" i="3"/>
  <c r="N66" i="3"/>
  <c r="Q61" i="3"/>
  <c r="Q41" i="3"/>
  <c r="Q42" i="3"/>
  <c r="Q20" i="3"/>
  <c r="L4" i="5"/>
  <c r="L65" i="5"/>
  <c r="R16" i="3"/>
  <c r="M63" i="5"/>
  <c r="S9" i="3"/>
  <c r="S10" i="3"/>
  <c r="M68" i="3"/>
  <c r="H8" i="5"/>
  <c r="N24" i="3"/>
  <c r="N67" i="3"/>
  <c r="P21" i="3"/>
  <c r="R59" i="3" l="1"/>
  <c r="R19" i="3"/>
  <c r="Q21" i="3"/>
  <c r="Q22" i="3" s="1"/>
  <c r="U8" i="3"/>
  <c r="W5" i="3"/>
  <c r="P22" i="3"/>
  <c r="K5" i="5"/>
  <c r="P23" i="3"/>
  <c r="R20" i="3"/>
  <c r="M65" i="5"/>
  <c r="R42" i="3"/>
  <c r="R61" i="3"/>
  <c r="R62" i="3" s="1"/>
  <c r="R41" i="3"/>
  <c r="M4" i="5"/>
  <c r="O24" i="3"/>
  <c r="O67" i="3"/>
  <c r="I8" i="5"/>
  <c r="N68" i="3"/>
  <c r="S16" i="3"/>
  <c r="N63" i="5"/>
  <c r="Q62" i="3"/>
  <c r="Q64" i="3" s="1"/>
  <c r="Q23" i="3"/>
  <c r="P62" i="3"/>
  <c r="T10" i="3"/>
  <c r="T9" i="3"/>
  <c r="L5" i="5" l="1"/>
  <c r="S59" i="3"/>
  <c r="S61" i="3" s="1"/>
  <c r="S19" i="3"/>
  <c r="Q66" i="3"/>
  <c r="L7" i="5"/>
  <c r="Q65" i="3"/>
  <c r="L6" i="5"/>
  <c r="Q67" i="3"/>
  <c r="Q24" i="3"/>
  <c r="J8" i="5"/>
  <c r="O68" i="3"/>
  <c r="R21" i="3"/>
  <c r="P24" i="3"/>
  <c r="S42" i="3"/>
  <c r="S20" i="3"/>
  <c r="N65" i="5"/>
  <c r="N4" i="5"/>
  <c r="S41" i="3"/>
  <c r="R64" i="3"/>
  <c r="W8" i="3"/>
  <c r="X5" i="3"/>
  <c r="T16" i="3"/>
  <c r="O63" i="5"/>
  <c r="P64" i="3"/>
  <c r="P67" i="3" s="1"/>
  <c r="U10" i="3"/>
  <c r="U9" i="3"/>
  <c r="T19" i="3" l="1"/>
  <c r="T59" i="3"/>
  <c r="T41" i="3"/>
  <c r="T61" i="3"/>
  <c r="T62" i="3" s="1"/>
  <c r="T42" i="3"/>
  <c r="T20" i="3"/>
  <c r="O4" i="5"/>
  <c r="O65" i="5"/>
  <c r="P68" i="3"/>
  <c r="K8" i="5"/>
  <c r="Y5" i="3"/>
  <c r="X8" i="3"/>
  <c r="U16" i="3"/>
  <c r="P63" i="5"/>
  <c r="V10" i="3"/>
  <c r="S62" i="3"/>
  <c r="S64" i="3" s="1"/>
  <c r="K7" i="5"/>
  <c r="P65" i="3"/>
  <c r="K6" i="5"/>
  <c r="P66" i="3"/>
  <c r="W10" i="3"/>
  <c r="W9" i="3"/>
  <c r="S21" i="3"/>
  <c r="M5" i="5"/>
  <c r="R22" i="3"/>
  <c r="R23" i="3"/>
  <c r="M6" i="5"/>
  <c r="M7" i="5"/>
  <c r="R65" i="3"/>
  <c r="R66" i="3"/>
  <c r="L8" i="5"/>
  <c r="Q68" i="3"/>
  <c r="U19" i="3" l="1"/>
  <c r="U59" i="3"/>
  <c r="T21" i="3"/>
  <c r="O5" i="5" s="1"/>
  <c r="V19" i="3"/>
  <c r="U41" i="3"/>
  <c r="V41" i="3" s="1"/>
  <c r="U42" i="3"/>
  <c r="V42" i="3" s="1"/>
  <c r="P4" i="5"/>
  <c r="P65" i="5"/>
  <c r="U20" i="3"/>
  <c r="V16" i="3"/>
  <c r="C12" i="5" s="1"/>
  <c r="Z5" i="3"/>
  <c r="Y8" i="3"/>
  <c r="N5" i="5"/>
  <c r="S22" i="3"/>
  <c r="S23" i="3"/>
  <c r="N6" i="5"/>
  <c r="N7" i="5"/>
  <c r="S65" i="3"/>
  <c r="S66" i="3"/>
  <c r="T22" i="3"/>
  <c r="R67" i="3"/>
  <c r="R24" i="3"/>
  <c r="T23" i="3"/>
  <c r="T24" i="3" s="1"/>
  <c r="Q63" i="5"/>
  <c r="W16" i="3"/>
  <c r="X10" i="3"/>
  <c r="X9" i="3"/>
  <c r="T64" i="3"/>
  <c r="W59" i="3" l="1"/>
  <c r="W19" i="3"/>
  <c r="Y10" i="3"/>
  <c r="Y9" i="3"/>
  <c r="T67" i="3"/>
  <c r="T66" i="3"/>
  <c r="T65" i="3"/>
  <c r="O6" i="5"/>
  <c r="O7" i="5"/>
  <c r="Q65" i="5"/>
  <c r="W20" i="3"/>
  <c r="W41" i="3"/>
  <c r="Q4" i="5"/>
  <c r="W42" i="3"/>
  <c r="U21" i="3"/>
  <c r="V20" i="3"/>
  <c r="S24" i="3"/>
  <c r="S67" i="3"/>
  <c r="AA5" i="3"/>
  <c r="Z8" i="3"/>
  <c r="U61" i="3"/>
  <c r="V59" i="3"/>
  <c r="M8" i="5"/>
  <c r="R68" i="3"/>
  <c r="R63" i="5"/>
  <c r="X16" i="3"/>
  <c r="X59" i="3" l="1"/>
  <c r="X19" i="3"/>
  <c r="Z10" i="3"/>
  <c r="Z9" i="3"/>
  <c r="W21" i="3"/>
  <c r="U62" i="3"/>
  <c r="V62" i="3" s="1"/>
  <c r="V61" i="3"/>
  <c r="W61" i="3"/>
  <c r="W62" i="3"/>
  <c r="O8" i="5"/>
  <c r="T68" i="3"/>
  <c r="X61" i="3"/>
  <c r="X20" i="3"/>
  <c r="R4" i="5"/>
  <c r="R65" i="5"/>
  <c r="X42" i="3"/>
  <c r="X41" i="3"/>
  <c r="AB5" i="3"/>
  <c r="AA8" i="3"/>
  <c r="U22" i="3"/>
  <c r="P5" i="5"/>
  <c r="V21" i="3"/>
  <c r="U23" i="3"/>
  <c r="S68" i="3"/>
  <c r="N8" i="5"/>
  <c r="S63" i="5"/>
  <c r="Y16" i="3"/>
  <c r="Y19" i="3" l="1"/>
  <c r="Y59" i="3"/>
  <c r="AA10" i="3"/>
  <c r="AA9" i="3"/>
  <c r="W64" i="3"/>
  <c r="Q5" i="5"/>
  <c r="W22" i="3"/>
  <c r="W23" i="3"/>
  <c r="U24" i="3"/>
  <c r="V23" i="3"/>
  <c r="Y41" i="3"/>
  <c r="Y42" i="3"/>
  <c r="S65" i="5"/>
  <c r="Y20" i="3"/>
  <c r="Y61" i="3"/>
  <c r="S4" i="5"/>
  <c r="V22" i="3"/>
  <c r="C13" i="5"/>
  <c r="AC5" i="3"/>
  <c r="AB8" i="3"/>
  <c r="X62" i="3"/>
  <c r="X64" i="3" s="1"/>
  <c r="X21" i="3"/>
  <c r="U64" i="3"/>
  <c r="Z16" i="3"/>
  <c r="T63" i="5"/>
  <c r="Z19" i="3" l="1"/>
  <c r="Z59" i="3"/>
  <c r="W66" i="3"/>
  <c r="Q6" i="5"/>
  <c r="W65" i="3"/>
  <c r="Q7" i="5"/>
  <c r="AD5" i="3"/>
  <c r="AC8" i="3"/>
  <c r="R5" i="5"/>
  <c r="X22" i="3"/>
  <c r="X23" i="3"/>
  <c r="AB10" i="3"/>
  <c r="AB9" i="3"/>
  <c r="C14" i="5"/>
  <c r="C41" i="5" s="1"/>
  <c r="V24" i="3"/>
  <c r="Z20" i="3"/>
  <c r="T65" i="5"/>
  <c r="Z41" i="3"/>
  <c r="Z42" i="3"/>
  <c r="T4" i="5"/>
  <c r="Y62" i="3"/>
  <c r="P6" i="5"/>
  <c r="P7" i="5"/>
  <c r="U65" i="3"/>
  <c r="U66" i="3"/>
  <c r="V66" i="3" s="1"/>
  <c r="V64" i="3"/>
  <c r="R7" i="5"/>
  <c r="X65" i="3"/>
  <c r="X66" i="3"/>
  <c r="R6" i="5"/>
  <c r="U67" i="3"/>
  <c r="U63" i="5"/>
  <c r="AA16" i="3"/>
  <c r="Y21" i="3"/>
  <c r="W67" i="3"/>
  <c r="W24" i="3"/>
  <c r="AA59" i="3" l="1"/>
  <c r="AA19" i="3"/>
  <c r="U65" i="5"/>
  <c r="AA61" i="3"/>
  <c r="AA20" i="3"/>
  <c r="AA41" i="3"/>
  <c r="AA42" i="3"/>
  <c r="U4" i="5"/>
  <c r="Z61" i="3"/>
  <c r="V65" i="3"/>
  <c r="C15" i="5"/>
  <c r="C42" i="5" s="1"/>
  <c r="C43" i="5" s="1"/>
  <c r="V63" i="5"/>
  <c r="AB16" i="3"/>
  <c r="AC10" i="3"/>
  <c r="AC9" i="3"/>
  <c r="Y22" i="3"/>
  <c r="S5" i="5"/>
  <c r="Y23" i="3"/>
  <c r="X24" i="3"/>
  <c r="X67" i="3"/>
  <c r="AD8" i="3"/>
  <c r="AE5" i="3"/>
  <c r="W68" i="3"/>
  <c r="Q8" i="5"/>
  <c r="P8" i="5"/>
  <c r="U68" i="3"/>
  <c r="V67" i="3"/>
  <c r="Y64" i="3"/>
  <c r="Z21" i="3"/>
  <c r="AB19" i="3" l="1"/>
  <c r="AB59" i="3"/>
  <c r="Z62" i="3"/>
  <c r="Z22" i="3"/>
  <c r="T5" i="5"/>
  <c r="Z23" i="3"/>
  <c r="AE8" i="3"/>
  <c r="AF5" i="3"/>
  <c r="W63" i="5"/>
  <c r="AC16" i="3"/>
  <c r="V68" i="3"/>
  <c r="C16" i="5"/>
  <c r="X68" i="3"/>
  <c r="R8" i="5"/>
  <c r="AA62" i="3"/>
  <c r="AA64" i="3" s="1"/>
  <c r="Y67" i="3"/>
  <c r="Y24" i="3"/>
  <c r="AA21" i="3"/>
  <c r="S6" i="5"/>
  <c r="Y66" i="3"/>
  <c r="S7" i="5"/>
  <c r="Y65" i="3"/>
  <c r="AD10" i="3"/>
  <c r="AD9" i="3"/>
  <c r="AB20" i="3"/>
  <c r="V65" i="5"/>
  <c r="AB41" i="3"/>
  <c r="V4" i="5"/>
  <c r="AB42" i="3"/>
  <c r="AC19" i="3" l="1"/>
  <c r="AC59" i="3"/>
  <c r="AC61" i="3" s="1"/>
  <c r="AB21" i="3"/>
  <c r="AB23" i="3" s="1"/>
  <c r="U6" i="5"/>
  <c r="AA65" i="3"/>
  <c r="U7" i="5"/>
  <c r="AA66" i="3"/>
  <c r="AD16" i="3"/>
  <c r="X63" i="5"/>
  <c r="AC41" i="3"/>
  <c r="AC42" i="3"/>
  <c r="W65" i="5"/>
  <c r="AC20" i="3"/>
  <c r="W4" i="5"/>
  <c r="AB24" i="3"/>
  <c r="AE10" i="3"/>
  <c r="AE9" i="3"/>
  <c r="V5" i="5"/>
  <c r="AB22" i="3"/>
  <c r="AB61" i="3"/>
  <c r="S8" i="5"/>
  <c r="Y68" i="3"/>
  <c r="Z24" i="3"/>
  <c r="U5" i="5"/>
  <c r="AA22" i="3"/>
  <c r="AA23" i="3"/>
  <c r="AG5" i="3"/>
  <c r="AF8" i="3"/>
  <c r="Z64" i="3"/>
  <c r="AD19" i="3" l="1"/>
  <c r="AD59" i="3"/>
  <c r="AC21" i="3"/>
  <c r="AC23" i="3" s="1"/>
  <c r="AD20" i="3"/>
  <c r="AD21" i="3" s="1"/>
  <c r="AD23" i="3" s="1"/>
  <c r="AD41" i="3"/>
  <c r="AD42" i="3"/>
  <c r="X65" i="5"/>
  <c r="X4" i="5"/>
  <c r="T7" i="5"/>
  <c r="Z66" i="3"/>
  <c r="T6" i="5"/>
  <c r="Z65" i="3"/>
  <c r="AB62" i="3"/>
  <c r="AB64" i="3"/>
  <c r="AE16" i="3"/>
  <c r="Y63" i="5"/>
  <c r="W5" i="5"/>
  <c r="AF9" i="3"/>
  <c r="AF10" i="3"/>
  <c r="AH5" i="3"/>
  <c r="AH8" i="3" s="1"/>
  <c r="AG8" i="3"/>
  <c r="Z67" i="3"/>
  <c r="AA67" i="3"/>
  <c r="AA24" i="3"/>
  <c r="AC62" i="3"/>
  <c r="AC64" i="3"/>
  <c r="AE59" i="3" l="1"/>
  <c r="AE19" i="3"/>
  <c r="AC22" i="3"/>
  <c r="V7" i="5"/>
  <c r="AB65" i="3"/>
  <c r="AB66" i="3"/>
  <c r="V6" i="5"/>
  <c r="AB67" i="3"/>
  <c r="T8" i="5"/>
  <c r="Z68" i="3"/>
  <c r="AE61" i="3"/>
  <c r="AE20" i="3"/>
  <c r="AE21" i="3" s="1"/>
  <c r="AE23" i="3" s="1"/>
  <c r="Y65" i="5"/>
  <c r="AE41" i="3"/>
  <c r="AE42" i="3"/>
  <c r="Y4" i="5"/>
  <c r="AC67" i="3"/>
  <c r="AC24" i="3"/>
  <c r="AG10" i="3"/>
  <c r="AG9" i="3"/>
  <c r="W6" i="5"/>
  <c r="AC66" i="3"/>
  <c r="W7" i="5"/>
  <c r="AC65" i="3"/>
  <c r="U8" i="5"/>
  <c r="AA68" i="3"/>
  <c r="AH9" i="3"/>
  <c r="AH10" i="3"/>
  <c r="AD24" i="3"/>
  <c r="X5" i="5"/>
  <c r="AD22" i="3"/>
  <c r="Z63" i="5"/>
  <c r="AF16" i="3"/>
  <c r="AD61" i="3"/>
  <c r="AF19" i="3" l="1"/>
  <c r="AF59" i="3"/>
  <c r="AE24" i="3"/>
  <c r="W8" i="5"/>
  <c r="AC68" i="3"/>
  <c r="Y5" i="5"/>
  <c r="AE22" i="3"/>
  <c r="AH16" i="3"/>
  <c r="AB63" i="5"/>
  <c r="AI10" i="3"/>
  <c r="AD62" i="3"/>
  <c r="AD64" i="3" s="1"/>
  <c r="AG16" i="3"/>
  <c r="AA63" i="5"/>
  <c r="Z65" i="5"/>
  <c r="AF61" i="3"/>
  <c r="AF20" i="3"/>
  <c r="AF42" i="3"/>
  <c r="AF41" i="3"/>
  <c r="Z4" i="5"/>
  <c r="AF21" i="3"/>
  <c r="AE62" i="3"/>
  <c r="AE64" i="3" s="1"/>
  <c r="AB68" i="3"/>
  <c r="V8" i="5"/>
  <c r="AH19" i="3" l="1"/>
  <c r="AH59" i="3"/>
  <c r="AG19" i="3"/>
  <c r="AG59" i="3"/>
  <c r="AG61" i="3" s="1"/>
  <c r="Y6" i="5"/>
  <c r="AE65" i="3"/>
  <c r="AE66" i="3"/>
  <c r="Y7" i="5"/>
  <c r="AE67" i="3"/>
  <c r="X6" i="5"/>
  <c r="X7" i="5"/>
  <c r="AD66" i="3"/>
  <c r="AD65" i="3"/>
  <c r="AD67" i="3"/>
  <c r="AH20" i="3"/>
  <c r="AB65" i="5"/>
  <c r="AH41" i="3"/>
  <c r="AH42" i="3"/>
  <c r="AB4" i="5"/>
  <c r="AI16" i="3"/>
  <c r="Z5" i="5"/>
  <c r="AF22" i="3"/>
  <c r="AF23" i="3"/>
  <c r="AG41" i="3"/>
  <c r="AG42" i="3"/>
  <c r="AA65" i="5"/>
  <c r="AG20" i="3"/>
  <c r="AA4" i="5"/>
  <c r="AF62" i="3"/>
  <c r="AF64" i="3" s="1"/>
  <c r="AI41" i="3" l="1"/>
  <c r="AI20" i="3"/>
  <c r="AG21" i="3"/>
  <c r="AG23" i="3" s="1"/>
  <c r="AH61" i="3"/>
  <c r="AI59" i="3"/>
  <c r="Z7" i="5"/>
  <c r="AF65" i="3"/>
  <c r="AF66" i="3"/>
  <c r="Z6" i="5"/>
  <c r="AG62" i="3"/>
  <c r="AG64" i="3"/>
  <c r="AG24" i="3"/>
  <c r="AJ16" i="3"/>
  <c r="AK16" i="3" s="1"/>
  <c r="D12" i="5"/>
  <c r="AF24" i="3"/>
  <c r="AF67" i="3"/>
  <c r="X8" i="5"/>
  <c r="AD68" i="3"/>
  <c r="AI42" i="3"/>
  <c r="AH21" i="3"/>
  <c r="AI19" i="3"/>
  <c r="Y8" i="5"/>
  <c r="AE68" i="3"/>
  <c r="AA5" i="5" l="1"/>
  <c r="AG22" i="3"/>
  <c r="AA6" i="5"/>
  <c r="AG66" i="3"/>
  <c r="AA7" i="5"/>
  <c r="AG65" i="3"/>
  <c r="Z8" i="5"/>
  <c r="AF68" i="3"/>
  <c r="AH22" i="3"/>
  <c r="AB5" i="5"/>
  <c r="AI21" i="3"/>
  <c r="AH23" i="3"/>
  <c r="AG67" i="3"/>
  <c r="AH62" i="3"/>
  <c r="AI62" i="3" s="1"/>
  <c r="AI61" i="3"/>
  <c r="AA8" i="5" l="1"/>
  <c r="AG68" i="3"/>
  <c r="AI64" i="3"/>
  <c r="AH67" i="3"/>
  <c r="AH24" i="3"/>
  <c r="AI23" i="3"/>
  <c r="AH64" i="3"/>
  <c r="D13" i="5"/>
  <c r="AI22" i="3"/>
  <c r="AH68" i="3" l="1"/>
  <c r="AB8" i="5"/>
  <c r="AB6" i="5"/>
  <c r="AB7" i="5"/>
  <c r="AH66" i="3"/>
  <c r="AH65" i="3"/>
  <c r="D15" i="5"/>
  <c r="D42" i="5" s="1"/>
  <c r="D43" i="5" s="1"/>
  <c r="AI65" i="3"/>
  <c r="AI66" i="3"/>
  <c r="D14" i="5"/>
  <c r="D41" i="5" s="1"/>
  <c r="AI67" i="3"/>
  <c r="AI24" i="3"/>
  <c r="AI68" i="3" l="1"/>
  <c r="D16" i="5"/>
</calcChain>
</file>

<file path=xl/sharedStrings.xml><?xml version="1.0" encoding="utf-8"?>
<sst xmlns="http://schemas.openxmlformats.org/spreadsheetml/2006/main" count="139" uniqueCount="105">
  <si>
    <t>Repairs and Maintenance</t>
  </si>
  <si>
    <t>Rates</t>
  </si>
  <si>
    <t>Accounting</t>
  </si>
  <si>
    <t>Water</t>
  </si>
  <si>
    <t>Bank fees</t>
  </si>
  <si>
    <t>Interest paid</t>
  </si>
  <si>
    <t>Travel</t>
  </si>
  <si>
    <t>Workcover</t>
  </si>
  <si>
    <t>Recruitment</t>
  </si>
  <si>
    <t>Insurance</t>
  </si>
  <si>
    <t>Dec</t>
  </si>
  <si>
    <t>Nov</t>
  </si>
  <si>
    <t>Oct</t>
  </si>
  <si>
    <t>Aug</t>
  </si>
  <si>
    <t>Jul</t>
  </si>
  <si>
    <t>Jun</t>
  </si>
  <si>
    <t>May</t>
  </si>
  <si>
    <t>Apr</t>
  </si>
  <si>
    <t>Mar</t>
  </si>
  <si>
    <t>Feb</t>
  </si>
  <si>
    <t>Jan</t>
  </si>
  <si>
    <t>Total</t>
  </si>
  <si>
    <t>Waste</t>
  </si>
  <si>
    <t>Staff expenses</t>
  </si>
  <si>
    <t>Uniforms</t>
  </si>
  <si>
    <t>Total revenue</t>
  </si>
  <si>
    <t>Gross Profit</t>
  </si>
  <si>
    <t>Electricity</t>
  </si>
  <si>
    <t>Gas</t>
  </si>
  <si>
    <t>Sep</t>
  </si>
  <si>
    <t>Assumptions</t>
  </si>
  <si>
    <t>Sales / Revenue</t>
  </si>
  <si>
    <t>Cost of Sales</t>
  </si>
  <si>
    <t>Total cost of sales</t>
  </si>
  <si>
    <t>Overheads</t>
  </si>
  <si>
    <t>Bookkeeper</t>
  </si>
  <si>
    <t xml:space="preserve">Cleaning </t>
  </si>
  <si>
    <t>Consultant</t>
  </si>
  <si>
    <t>Donations</t>
  </si>
  <si>
    <t>Internet</t>
  </si>
  <si>
    <t>IT support</t>
  </si>
  <si>
    <t xml:space="preserve">Marketing </t>
  </si>
  <si>
    <t>Merchant fees</t>
  </si>
  <si>
    <t>Telephone</t>
  </si>
  <si>
    <t>Website</t>
  </si>
  <si>
    <t>Superannuation</t>
  </si>
  <si>
    <t>Year-on-year increase in overheads</t>
  </si>
  <si>
    <t>% of  salary</t>
  </si>
  <si>
    <t>Vehicle expenses</t>
  </si>
  <si>
    <t>Total wages</t>
  </si>
  <si>
    <t>Wages</t>
  </si>
  <si>
    <t>Break even</t>
  </si>
  <si>
    <t>Total overheads</t>
  </si>
  <si>
    <t>Total costs</t>
  </si>
  <si>
    <t>% overheads</t>
  </si>
  <si>
    <t>IT subscriptions</t>
  </si>
  <si>
    <t>Office supplies &amp; postage</t>
  </si>
  <si>
    <t>Operating Profit (Loss)</t>
  </si>
  <si>
    <t>Licences and permits</t>
  </si>
  <si>
    <t>Business Days (7 days)</t>
  </si>
  <si>
    <t>Gross Profit %</t>
  </si>
  <si>
    <t>Rent</t>
  </si>
  <si>
    <t>$75,000, paid first 3 months plus rent free period.</t>
  </si>
  <si>
    <t>First 2 months of set up, then likely to get enough enquiries through word of mouth and social media</t>
  </si>
  <si>
    <t>$500/Qtr</t>
  </si>
  <si>
    <t>$100/month</t>
  </si>
  <si>
    <t>1.5% of revenue</t>
  </si>
  <si>
    <t xml:space="preserve">Ordering platforms, Uber Eats etc. </t>
  </si>
  <si>
    <t>Annual council permits - $500 each October</t>
  </si>
  <si>
    <t>$2000 EOFY, $150 per BAS</t>
  </si>
  <si>
    <t>$50/month</t>
  </si>
  <si>
    <t>Done by staff</t>
  </si>
  <si>
    <t>N/A</t>
  </si>
  <si>
    <t>2% of revenue</t>
  </si>
  <si>
    <t>$200/month</t>
  </si>
  <si>
    <t>Accounitng software, POS? $100/month</t>
  </si>
  <si>
    <t>$300/month</t>
  </si>
  <si>
    <t>$500/month</t>
  </si>
  <si>
    <t>Training</t>
  </si>
  <si>
    <t>Reimburesements - $100/month</t>
  </si>
  <si>
    <t>$150/month</t>
  </si>
  <si>
    <t xml:space="preserve">Eat in </t>
  </si>
  <si>
    <t>Take away</t>
  </si>
  <si>
    <t>Seats</t>
  </si>
  <si>
    <t>Revenue per customer, average</t>
  </si>
  <si>
    <t>Revenue average/day</t>
  </si>
  <si>
    <t>Revenue average/week</t>
  </si>
  <si>
    <t>Cost of purchases, food and beverage</t>
  </si>
  <si>
    <t>2 hours/week @$55/hour</t>
  </si>
  <si>
    <t>FY18</t>
  </si>
  <si>
    <t>Seatings/day - average</t>
  </si>
  <si>
    <t>Average takeaway sales/day</t>
  </si>
  <si>
    <t>Average takes value/sale</t>
  </si>
  <si>
    <t>Revenue - Eat In</t>
  </si>
  <si>
    <t>Revenue - Take away</t>
  </si>
  <si>
    <t>FY19</t>
  </si>
  <si>
    <t>FY20</t>
  </si>
  <si>
    <t>10% of sales @ 30%</t>
  </si>
  <si>
    <t>Total wages, 30% of revenue 
- wages for owners</t>
  </si>
  <si>
    <t>Weekly revenue - takeaway</t>
  </si>
  <si>
    <t>Weekly Revenue - total</t>
  </si>
  <si>
    <t>Weekly revenue - eat in</t>
  </si>
  <si>
    <t>Loan repayments</t>
  </si>
  <si>
    <t>$70,000 / 5 years / 10%</t>
  </si>
  <si>
    <t>35% of revenue,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</si>
</sst>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-* #,##0.0_-;\-* #,##0.0_-;_-* &quot;-&quot;??_-;_-@_-"/>
    <numFmt numFmtId="167" formatCode="_-* #,##0_-;\-* #,##0_-;_-* &quot;-&quot;??_-;_-@_-"/>
    <numFmt numFmtId="168" formatCode="_(* #,##0_);_(* \(#,##0\);_(* &quot;-&quot;??_);_(@_)"/>
  </numFmts>
  <fonts count="23" x14ac:knownFonts="1">
    <font>
      <sz val="10"/>
      <name val="Verdana"/>
    </font>
    <font>
      <sz val="12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theme="3" tint="0.39997558519241921"/>
      <name val="Arial"/>
      <family val="2"/>
    </font>
    <font>
      <sz val="14"/>
      <color theme="3" tint="0.3999755851924192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2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C0C0C0"/>
      </patternFill>
    </fill>
  </fills>
  <borders count="4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theme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theme="1"/>
      </right>
      <top style="thin">
        <color auto="1"/>
      </top>
      <bottom style="hair">
        <color auto="1"/>
      </bottom>
      <diagonal/>
    </border>
    <border>
      <left style="double">
        <color theme="1"/>
      </left>
      <right style="double">
        <color auto="1"/>
      </right>
      <top style="thin">
        <color auto="1"/>
      </top>
      <bottom style="hair">
        <color theme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theme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theme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60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98">
    <xf numFmtId="0" fontId="0" fillId="0" borderId="0" xfId="0"/>
    <xf numFmtId="44" fontId="6" fillId="0" borderId="1" xfId="1" applyFont="1" applyBorder="1" applyAlignment="1">
      <alignment horizontal="left"/>
    </xf>
    <xf numFmtId="0" fontId="7" fillId="0" borderId="0" xfId="0" applyFont="1"/>
    <xf numFmtId="44" fontId="5" fillId="0" borderId="1" xfId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7" fillId="0" borderId="1" xfId="0" applyFont="1" applyBorder="1"/>
    <xf numFmtId="0" fontId="5" fillId="0" borderId="0" xfId="0" applyFont="1"/>
    <xf numFmtId="0" fontId="4" fillId="2" borderId="6" xfId="0" applyNumberFormat="1" applyFont="1" applyFill="1" applyBorder="1" applyAlignment="1">
      <alignment vertical="center" wrapText="1" readingOrder="1"/>
    </xf>
    <xf numFmtId="44" fontId="4" fillId="2" borderId="1" xfId="1" applyFont="1" applyFill="1" applyBorder="1" applyAlignment="1">
      <alignment vertical="center" wrapText="1" readingOrder="1"/>
    </xf>
    <xf numFmtId="44" fontId="4" fillId="2" borderId="1" xfId="1" applyFont="1" applyFill="1" applyBorder="1" applyAlignment="1">
      <alignment horizontal="center" vertical="center" wrapText="1" readingOrder="1"/>
    </xf>
    <xf numFmtId="0" fontId="7" fillId="0" borderId="0" xfId="0" applyFont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5" fillId="0" borderId="0" xfId="0" applyNumberFormat="1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0" fillId="0" borderId="0" xfId="0" applyFont="1"/>
    <xf numFmtId="0" fontId="6" fillId="0" borderId="0" xfId="0" applyFont="1"/>
    <xf numFmtId="0" fontId="6" fillId="0" borderId="26" xfId="0" applyNumberFormat="1" applyFont="1" applyFill="1" applyBorder="1" applyAlignment="1"/>
    <xf numFmtId="0" fontId="5" fillId="0" borderId="6" xfId="0" applyNumberFormat="1" applyFont="1" applyBorder="1" applyAlignment="1"/>
    <xf numFmtId="0" fontId="4" fillId="0" borderId="1" xfId="0" applyFont="1" applyBorder="1"/>
    <xf numFmtId="44" fontId="9" fillId="2" borderId="1" xfId="0" applyNumberFormat="1" applyFont="1" applyFill="1" applyBorder="1" applyAlignment="1">
      <alignment horizontal="center" vertical="center" wrapText="1" readingOrder="1"/>
    </xf>
    <xf numFmtId="165" fontId="4" fillId="0" borderId="0" xfId="2" applyNumberFormat="1" applyFont="1" applyAlignment="1">
      <alignment horizontal="center"/>
    </xf>
    <xf numFmtId="0" fontId="13" fillId="0" borderId="4" xfId="0" applyNumberFormat="1" applyFont="1" applyFill="1" applyBorder="1" applyAlignment="1"/>
    <xf numFmtId="0" fontId="13" fillId="0" borderId="4" xfId="0" applyNumberFormat="1" applyFont="1" applyFill="1" applyBorder="1" applyAlignment="1">
      <alignment vertical="center" wrapText="1" readingOrder="1"/>
    </xf>
    <xf numFmtId="0" fontId="1" fillId="0" borderId="0" xfId="0" applyFont="1"/>
    <xf numFmtId="0" fontId="1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165" fontId="1" fillId="0" borderId="0" xfId="2" applyNumberFormat="1" applyFont="1" applyAlignment="1">
      <alignment horizontal="center"/>
    </xf>
    <xf numFmtId="0" fontId="14" fillId="0" borderId="4" xfId="0" applyFont="1" applyFill="1" applyBorder="1"/>
    <xf numFmtId="0" fontId="13" fillId="0" borderId="4" xfId="0" applyFont="1" applyFill="1" applyBorder="1" applyAlignment="1">
      <alignment horizontal="center"/>
    </xf>
    <xf numFmtId="0" fontId="1" fillId="0" borderId="4" xfId="0" applyFont="1" applyBorder="1"/>
    <xf numFmtId="166" fontId="14" fillId="0" borderId="4" xfId="17" applyNumberFormat="1" applyFont="1" applyFill="1" applyBorder="1" applyAlignment="1">
      <alignment horizontal="center"/>
    </xf>
    <xf numFmtId="166" fontId="14" fillId="0" borderId="4" xfId="17" applyNumberFormat="1" applyFont="1" applyFill="1" applyBorder="1" applyAlignment="1">
      <alignment horizontal="center" vertical="center" wrapText="1" readingOrder="1"/>
    </xf>
    <xf numFmtId="167" fontId="1" fillId="3" borderId="16" xfId="17" applyNumberFormat="1" applyFont="1" applyFill="1" applyBorder="1" applyAlignment="1">
      <alignment vertical="center"/>
    </xf>
    <xf numFmtId="167" fontId="5" fillId="3" borderId="14" xfId="17" applyNumberFormat="1" applyFont="1" applyFill="1" applyBorder="1" applyAlignment="1">
      <alignment horizontal="center"/>
    </xf>
    <xf numFmtId="167" fontId="5" fillId="3" borderId="15" xfId="17" applyNumberFormat="1" applyFont="1" applyFill="1" applyBorder="1" applyAlignment="1">
      <alignment horizontal="center"/>
    </xf>
    <xf numFmtId="167" fontId="4" fillId="4" borderId="17" xfId="17" applyNumberFormat="1" applyFont="1" applyFill="1" applyBorder="1" applyAlignment="1">
      <alignment horizontal="center"/>
    </xf>
    <xf numFmtId="167" fontId="1" fillId="0" borderId="0" xfId="17" applyNumberFormat="1" applyFont="1"/>
    <xf numFmtId="167" fontId="5" fillId="4" borderId="16" xfId="17" applyNumberFormat="1" applyFont="1" applyFill="1" applyBorder="1" applyAlignment="1">
      <alignment vertical="center"/>
    </xf>
    <xf numFmtId="167" fontId="5" fillId="4" borderId="16" xfId="17" applyNumberFormat="1" applyFont="1" applyFill="1" applyBorder="1" applyAlignment="1">
      <alignment horizontal="left"/>
    </xf>
    <xf numFmtId="167" fontId="5" fillId="4" borderId="14" xfId="17" applyNumberFormat="1" applyFont="1" applyFill="1" applyBorder="1" applyAlignment="1">
      <alignment horizontal="center"/>
    </xf>
    <xf numFmtId="167" fontId="8" fillId="4" borderId="15" xfId="17" applyNumberFormat="1" applyFont="1" applyFill="1" applyBorder="1" applyAlignment="1">
      <alignment horizontal="left" vertical="top" wrapText="1"/>
    </xf>
    <xf numFmtId="167" fontId="5" fillId="4" borderId="15" xfId="17" applyNumberFormat="1" applyFont="1" applyFill="1" applyBorder="1" applyAlignment="1">
      <alignment horizontal="center"/>
    </xf>
    <xf numFmtId="167" fontId="5" fillId="4" borderId="16" xfId="17" applyNumberFormat="1" applyFont="1" applyFill="1" applyBorder="1" applyAlignment="1">
      <alignment horizontal="center"/>
    </xf>
    <xf numFmtId="167" fontId="5" fillId="3" borderId="16" xfId="17" applyNumberFormat="1" applyFont="1" applyFill="1" applyBorder="1" applyAlignment="1">
      <alignment vertical="center"/>
    </xf>
    <xf numFmtId="167" fontId="8" fillId="0" borderId="16" xfId="17" applyNumberFormat="1" applyFont="1" applyBorder="1" applyAlignment="1">
      <alignment vertical="center" wrapText="1" readingOrder="1"/>
    </xf>
    <xf numFmtId="167" fontId="8" fillId="0" borderId="13" xfId="17" applyNumberFormat="1" applyFont="1" applyFill="1" applyBorder="1" applyAlignment="1">
      <alignment vertical="center" wrapText="1" readingOrder="1"/>
    </xf>
    <xf numFmtId="167" fontId="8" fillId="0" borderId="11" xfId="17" applyNumberFormat="1" applyFont="1" applyBorder="1" applyAlignment="1">
      <alignment horizontal="center" vertical="center" wrapText="1" readingOrder="1"/>
    </xf>
    <xf numFmtId="167" fontId="8" fillId="0" borderId="3" xfId="17" applyNumberFormat="1" applyFont="1" applyBorder="1" applyAlignment="1">
      <alignment horizontal="center" vertical="center" wrapText="1" readingOrder="1"/>
    </xf>
    <xf numFmtId="167" fontId="8" fillId="0" borderId="12" xfId="17" applyNumberFormat="1" applyFont="1" applyBorder="1" applyAlignment="1">
      <alignment horizontal="center" vertical="center" wrapText="1" readingOrder="1"/>
    </xf>
    <xf numFmtId="167" fontId="9" fillId="0" borderId="17" xfId="17" applyNumberFormat="1" applyFont="1" applyBorder="1" applyAlignment="1">
      <alignment horizontal="center" vertical="center" wrapText="1" readingOrder="1"/>
    </xf>
    <xf numFmtId="167" fontId="8" fillId="0" borderId="2" xfId="17" applyNumberFormat="1" applyFont="1" applyBorder="1" applyAlignment="1">
      <alignment horizontal="center" vertical="center" wrapText="1" readingOrder="1"/>
    </xf>
    <xf numFmtId="167" fontId="5" fillId="0" borderId="16" xfId="17" applyNumberFormat="1" applyFont="1" applyFill="1" applyBorder="1" applyAlignment="1">
      <alignment vertical="center" wrapText="1" readingOrder="1"/>
    </xf>
    <xf numFmtId="167" fontId="5" fillId="0" borderId="13" xfId="17" applyNumberFormat="1" applyFont="1" applyFill="1" applyBorder="1" applyAlignment="1">
      <alignment vertical="center" wrapText="1" readingOrder="1"/>
    </xf>
    <xf numFmtId="167" fontId="5" fillId="0" borderId="14" xfId="17" applyNumberFormat="1" applyFont="1" applyFill="1" applyBorder="1" applyAlignment="1">
      <alignment horizontal="center" vertical="center" wrapText="1" readingOrder="1"/>
    </xf>
    <xf numFmtId="167" fontId="8" fillId="0" borderId="15" xfId="17" applyNumberFormat="1" applyFont="1" applyBorder="1" applyAlignment="1">
      <alignment horizontal="center" vertical="center" wrapText="1" readingOrder="1"/>
    </xf>
    <xf numFmtId="167" fontId="8" fillId="0" borderId="18" xfId="17" applyNumberFormat="1" applyFont="1" applyBorder="1" applyAlignment="1">
      <alignment horizontal="center" vertical="center" wrapText="1" readingOrder="1"/>
    </xf>
    <xf numFmtId="167" fontId="8" fillId="0" borderId="14" xfId="17" applyNumberFormat="1" applyFont="1" applyBorder="1" applyAlignment="1">
      <alignment horizontal="center" vertical="center" wrapText="1" readingOrder="1"/>
    </xf>
    <xf numFmtId="167" fontId="8" fillId="0" borderId="16" xfId="17" applyNumberFormat="1" applyFont="1" applyFill="1" applyBorder="1" applyAlignment="1">
      <alignment vertical="center" wrapText="1" readingOrder="1"/>
    </xf>
    <xf numFmtId="167" fontId="5" fillId="0" borderId="16" xfId="17" applyNumberFormat="1" applyFont="1" applyBorder="1" applyAlignment="1">
      <alignment vertical="center" wrapText="1" readingOrder="1"/>
    </xf>
    <xf numFmtId="167" fontId="8" fillId="0" borderId="16" xfId="17" applyNumberFormat="1" applyFont="1" applyBorder="1" applyAlignment="1">
      <alignment vertical="center" wrapText="1"/>
    </xf>
    <xf numFmtId="167" fontId="8" fillId="0" borderId="13" xfId="17" applyNumberFormat="1" applyFont="1" applyBorder="1" applyAlignment="1">
      <alignment vertical="center" wrapText="1"/>
    </xf>
    <xf numFmtId="167" fontId="1" fillId="0" borderId="13" xfId="17" applyNumberFormat="1" applyFont="1" applyFill="1" applyBorder="1" applyAlignment="1">
      <alignment vertical="center" wrapText="1" readingOrder="1"/>
    </xf>
    <xf numFmtId="167" fontId="9" fillId="0" borderId="16" xfId="17" applyNumberFormat="1" applyFont="1" applyBorder="1" applyAlignment="1">
      <alignment vertical="center" wrapText="1" readingOrder="1"/>
    </xf>
    <xf numFmtId="167" fontId="5" fillId="0" borderId="0" xfId="17" applyNumberFormat="1" applyFont="1" applyAlignment="1">
      <alignment vertical="center" wrapText="1" readingOrder="1"/>
    </xf>
    <xf numFmtId="167" fontId="5" fillId="5" borderId="19" xfId="17" applyNumberFormat="1" applyFont="1" applyFill="1" applyBorder="1" applyAlignment="1">
      <alignment horizontal="left" vertical="center" wrapText="1" readingOrder="1"/>
    </xf>
    <xf numFmtId="167" fontId="8" fillId="5" borderId="15" xfId="17" applyNumberFormat="1" applyFont="1" applyFill="1" applyBorder="1" applyAlignment="1">
      <alignment horizontal="center" vertical="center" wrapText="1" readingOrder="1"/>
    </xf>
    <xf numFmtId="167" fontId="9" fillId="5" borderId="17" xfId="17" applyNumberFormat="1" applyFont="1" applyFill="1" applyBorder="1" applyAlignment="1">
      <alignment horizontal="center" vertical="center" wrapText="1" readingOrder="1"/>
    </xf>
    <xf numFmtId="167" fontId="8" fillId="5" borderId="14" xfId="17" applyNumberFormat="1" applyFont="1" applyFill="1" applyBorder="1" applyAlignment="1">
      <alignment horizontal="center" vertical="center" wrapText="1" readingOrder="1"/>
    </xf>
    <xf numFmtId="167" fontId="4" fillId="5" borderId="16" xfId="17" applyNumberFormat="1" applyFont="1" applyFill="1" applyBorder="1" applyAlignment="1"/>
    <xf numFmtId="167" fontId="4" fillId="5" borderId="13" xfId="17" applyNumberFormat="1" applyFont="1" applyFill="1" applyBorder="1" applyAlignment="1">
      <alignment horizontal="left"/>
    </xf>
    <xf numFmtId="167" fontId="5" fillId="5" borderId="14" xfId="17" applyNumberFormat="1" applyFont="1" applyFill="1" applyBorder="1" applyAlignment="1">
      <alignment horizontal="center"/>
    </xf>
    <xf numFmtId="167" fontId="4" fillId="5" borderId="19" xfId="17" applyNumberFormat="1" applyFont="1" applyFill="1" applyBorder="1" applyAlignment="1"/>
    <xf numFmtId="167" fontId="4" fillId="5" borderId="20" xfId="17" applyNumberFormat="1" applyFont="1" applyFill="1" applyBorder="1" applyAlignment="1">
      <alignment horizontal="left"/>
    </xf>
    <xf numFmtId="167" fontId="4" fillId="5" borderId="14" xfId="17" applyNumberFormat="1" applyFont="1" applyFill="1" applyBorder="1" applyAlignment="1">
      <alignment horizontal="center" vertical="center" wrapText="1" readingOrder="1"/>
    </xf>
    <xf numFmtId="167" fontId="4" fillId="5" borderId="15" xfId="17" applyNumberFormat="1" applyFont="1" applyFill="1" applyBorder="1" applyAlignment="1">
      <alignment horizontal="center" vertical="center" wrapText="1" readingOrder="1"/>
    </xf>
    <xf numFmtId="167" fontId="5" fillId="0" borderId="19" xfId="17" applyNumberFormat="1" applyFont="1" applyFill="1" applyBorder="1" applyAlignment="1">
      <alignment horizontal="left" vertical="center" wrapText="1" readingOrder="1"/>
    </xf>
    <xf numFmtId="167" fontId="5" fillId="0" borderId="20" xfId="17" applyNumberFormat="1" applyFont="1" applyFill="1" applyBorder="1" applyAlignment="1">
      <alignment vertical="center" wrapText="1" readingOrder="1"/>
    </xf>
    <xf numFmtId="167" fontId="5" fillId="0" borderId="15" xfId="17" applyNumberFormat="1" applyFont="1" applyFill="1" applyBorder="1" applyAlignment="1">
      <alignment horizontal="center" vertical="center" wrapText="1" readingOrder="1"/>
    </xf>
    <xf numFmtId="0" fontId="15" fillId="7" borderId="0" xfId="0" applyNumberFormat="1" applyFont="1" applyFill="1" applyAlignment="1"/>
    <xf numFmtId="0" fontId="17" fillId="0" borderId="0" xfId="0" applyFont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/>
    <xf numFmtId="0" fontId="18" fillId="0" borderId="0" xfId="0" applyFont="1" applyBorder="1"/>
    <xf numFmtId="0" fontId="17" fillId="0" borderId="0" xfId="0" applyFont="1" applyBorder="1"/>
    <xf numFmtId="0" fontId="7" fillId="6" borderId="16" xfId="0" applyNumberFormat="1" applyFont="1" applyFill="1" applyBorder="1" applyAlignment="1">
      <alignment vertical="center"/>
    </xf>
    <xf numFmtId="9" fontId="7" fillId="6" borderId="16" xfId="2" applyFont="1" applyFill="1" applyBorder="1" applyAlignment="1">
      <alignment horizontal="left"/>
    </xf>
    <xf numFmtId="0" fontId="7" fillId="0" borderId="16" xfId="0" applyNumberFormat="1" applyFont="1" applyBorder="1" applyAlignment="1">
      <alignment vertical="center"/>
    </xf>
    <xf numFmtId="44" fontId="7" fillId="0" borderId="16" xfId="0" applyNumberFormat="1" applyFont="1" applyBorder="1" applyAlignment="1">
      <alignment horizontal="left"/>
    </xf>
    <xf numFmtId="9" fontId="19" fillId="0" borderId="9" xfId="2" applyFont="1" applyBorder="1" applyAlignment="1">
      <alignment horizontal="center"/>
    </xf>
    <xf numFmtId="9" fontId="19" fillId="0" borderId="4" xfId="2" applyFont="1" applyBorder="1" applyAlignment="1">
      <alignment horizontal="center"/>
    </xf>
    <xf numFmtId="0" fontId="7" fillId="0" borderId="6" xfId="0" applyNumberFormat="1" applyFont="1" applyBorder="1" applyAlignment="1"/>
    <xf numFmtId="44" fontId="7" fillId="0" borderId="1" xfId="1" applyFont="1" applyFill="1" applyBorder="1" applyAlignment="1">
      <alignment horizontal="left"/>
    </xf>
    <xf numFmtId="9" fontId="19" fillId="0" borderId="6" xfId="2" applyFont="1" applyBorder="1" applyAlignment="1">
      <alignment horizontal="center"/>
    </xf>
    <xf numFmtId="9" fontId="19" fillId="0" borderId="7" xfId="2" applyFont="1" applyBorder="1" applyAlignment="1">
      <alignment horizontal="center"/>
    </xf>
    <xf numFmtId="9" fontId="20" fillId="0" borderId="6" xfId="2" applyFont="1" applyFill="1" applyBorder="1" applyAlignment="1">
      <alignment vertical="center" wrapText="1" readingOrder="1"/>
    </xf>
    <xf numFmtId="9" fontId="20" fillId="0" borderId="33" xfId="2" applyFont="1" applyFill="1" applyBorder="1" applyAlignment="1">
      <alignment vertical="center" wrapText="1" readingOrder="1"/>
    </xf>
    <xf numFmtId="9" fontId="19" fillId="0" borderId="9" xfId="2" applyFont="1" applyFill="1" applyBorder="1" applyAlignment="1">
      <alignment horizontal="center" vertical="center" wrapText="1" readingOrder="1"/>
    </xf>
    <xf numFmtId="9" fontId="19" fillId="0" borderId="4" xfId="2" applyFont="1" applyFill="1" applyBorder="1" applyAlignment="1">
      <alignment horizontal="center" vertical="center" wrapText="1" readingOrder="1"/>
    </xf>
    <xf numFmtId="9" fontId="19" fillId="0" borderId="34" xfId="2" applyFont="1" applyFill="1" applyBorder="1" applyAlignment="1">
      <alignment horizontal="center" vertical="center" wrapText="1" readingOrder="1"/>
    </xf>
    <xf numFmtId="9" fontId="19" fillId="0" borderId="30" xfId="2" applyFont="1" applyFill="1" applyBorder="1" applyAlignment="1">
      <alignment horizontal="center" vertical="center" wrapText="1" readingOrder="1"/>
    </xf>
    <xf numFmtId="0" fontId="19" fillId="0" borderId="0" xfId="0" applyFont="1"/>
    <xf numFmtId="0" fontId="19" fillId="0" borderId="0" xfId="0" applyNumberFormat="1" applyFont="1" applyBorder="1" applyAlignment="1"/>
    <xf numFmtId="0" fontId="19" fillId="0" borderId="0" xfId="0" applyFont="1" applyBorder="1" applyAlignment="1">
      <alignment horizontal="left"/>
    </xf>
    <xf numFmtId="165" fontId="19" fillId="0" borderId="0" xfId="2" applyNumberFormat="1" applyFont="1" applyAlignment="1">
      <alignment horizontal="center"/>
    </xf>
    <xf numFmtId="165" fontId="21" fillId="0" borderId="0" xfId="2" applyNumberFormat="1" applyFont="1" applyAlignment="1">
      <alignment horizontal="center"/>
    </xf>
    <xf numFmtId="167" fontId="13" fillId="0" borderId="25" xfId="17" applyNumberFormat="1" applyFont="1" applyFill="1" applyBorder="1" applyAlignment="1">
      <alignment vertical="center" wrapText="1" readingOrder="1"/>
    </xf>
    <xf numFmtId="167" fontId="13" fillId="0" borderId="35" xfId="17" applyNumberFormat="1" applyFont="1" applyFill="1" applyBorder="1" applyAlignment="1">
      <alignment vertical="center" wrapText="1" readingOrder="1"/>
    </xf>
    <xf numFmtId="167" fontId="13" fillId="0" borderId="9" xfId="17" applyNumberFormat="1" applyFont="1" applyFill="1" applyBorder="1" applyAlignment="1">
      <alignment horizontal="center" vertical="center" wrapText="1" readingOrder="1"/>
    </xf>
    <xf numFmtId="167" fontId="13" fillId="0" borderId="4" xfId="17" applyNumberFormat="1" applyFont="1" applyFill="1" applyBorder="1" applyAlignment="1">
      <alignment horizontal="center" vertical="center" wrapText="1" readingOrder="1"/>
    </xf>
    <xf numFmtId="167" fontId="13" fillId="0" borderId="34" xfId="17" applyNumberFormat="1" applyFont="1" applyFill="1" applyBorder="1" applyAlignment="1">
      <alignment horizontal="center" vertical="center" wrapText="1" readingOrder="1"/>
    </xf>
    <xf numFmtId="167" fontId="13" fillId="0" borderId="36" xfId="17" applyNumberFormat="1" applyFont="1" applyFill="1" applyBorder="1" applyAlignment="1">
      <alignment horizontal="center" vertical="center" wrapText="1" readingOrder="1"/>
    </xf>
    <xf numFmtId="167" fontId="7" fillId="0" borderId="0" xfId="17" applyNumberFormat="1" applyFont="1" applyAlignment="1">
      <alignment vertical="center" wrapText="1" readingOrder="1"/>
    </xf>
    <xf numFmtId="167" fontId="13" fillId="0" borderId="6" xfId="17" applyNumberFormat="1" applyFont="1" applyFill="1" applyBorder="1" applyAlignment="1">
      <alignment vertical="center" wrapText="1" readingOrder="1"/>
    </xf>
    <xf numFmtId="167" fontId="13" fillId="0" borderId="33" xfId="17" applyNumberFormat="1" applyFont="1" applyFill="1" applyBorder="1" applyAlignment="1">
      <alignment vertical="center" wrapText="1" readingOrder="1"/>
    </xf>
    <xf numFmtId="167" fontId="13" fillId="0" borderId="30" xfId="17" applyNumberFormat="1" applyFont="1" applyFill="1" applyBorder="1" applyAlignment="1">
      <alignment horizontal="center" vertical="center" wrapText="1" readingOrder="1"/>
    </xf>
    <xf numFmtId="167" fontId="7" fillId="0" borderId="0" xfId="17" applyNumberFormat="1" applyFont="1" applyFill="1" applyAlignment="1">
      <alignment vertical="center" wrapText="1" readingOrder="1"/>
    </xf>
    <xf numFmtId="167" fontId="5" fillId="0" borderId="0" xfId="17" applyNumberFormat="1" applyFont="1" applyFill="1" applyAlignment="1">
      <alignment vertical="center" wrapText="1" readingOrder="1"/>
    </xf>
    <xf numFmtId="167" fontId="1" fillId="0" borderId="16" xfId="17" applyNumberFormat="1" applyFont="1" applyBorder="1" applyAlignment="1">
      <alignment vertical="center" wrapText="1" readingOrder="1"/>
    </xf>
    <xf numFmtId="167" fontId="7" fillId="0" borderId="0" xfId="17" applyNumberFormat="1" applyFont="1" applyAlignment="1">
      <alignment vertical="center" wrapText="1"/>
    </xf>
    <xf numFmtId="167" fontId="1" fillId="0" borderId="0" xfId="17" applyNumberFormat="1" applyFont="1" applyAlignment="1">
      <alignment vertical="center" wrapText="1"/>
    </xf>
    <xf numFmtId="167" fontId="1" fillId="0" borderId="0" xfId="17" applyNumberFormat="1" applyFont="1" applyAlignment="1">
      <alignment vertical="center" wrapText="1" readingOrder="1"/>
    </xf>
    <xf numFmtId="167" fontId="1" fillId="0" borderId="0" xfId="17" applyNumberFormat="1" applyFont="1" applyFill="1" applyAlignment="1">
      <alignment vertical="center" wrapText="1" readingOrder="1"/>
    </xf>
    <xf numFmtId="167" fontId="7" fillId="0" borderId="0" xfId="17" applyNumberFormat="1" applyFont="1" applyFill="1"/>
    <xf numFmtId="167" fontId="5" fillId="0" borderId="0" xfId="17" applyNumberFormat="1" applyFont="1" applyFill="1"/>
    <xf numFmtId="167" fontId="10" fillId="0" borderId="0" xfId="17" applyNumberFormat="1" applyFont="1" applyFill="1"/>
    <xf numFmtId="167" fontId="4" fillId="0" borderId="0" xfId="17" applyNumberFormat="1" applyFont="1" applyFill="1"/>
    <xf numFmtId="167" fontId="5" fillId="0" borderId="19" xfId="17" applyNumberFormat="1" applyFont="1" applyFill="1" applyBorder="1" applyAlignment="1">
      <alignment vertical="center" wrapText="1" readingOrder="1"/>
    </xf>
    <xf numFmtId="167" fontId="1" fillId="0" borderId="20" xfId="17" applyNumberFormat="1" applyFont="1" applyFill="1" applyBorder="1" applyAlignment="1">
      <alignment vertical="center" wrapText="1" readingOrder="1"/>
    </xf>
    <xf numFmtId="167" fontId="5" fillId="0" borderId="22" xfId="17" applyNumberFormat="1" applyFont="1" applyFill="1" applyBorder="1" applyAlignment="1">
      <alignment horizontal="center" vertical="center" wrapText="1" readingOrder="1"/>
    </xf>
    <xf numFmtId="167" fontId="5" fillId="0" borderId="23" xfId="17" applyNumberFormat="1" applyFont="1" applyFill="1" applyBorder="1" applyAlignment="1">
      <alignment horizontal="center" vertical="center" wrapText="1" readingOrder="1"/>
    </xf>
    <xf numFmtId="167" fontId="5" fillId="0" borderId="27" xfId="17" applyNumberFormat="1" applyFont="1" applyFill="1" applyBorder="1" applyAlignment="1">
      <alignment horizontal="center" vertical="center" wrapText="1" readingOrder="1"/>
    </xf>
    <xf numFmtId="167" fontId="9" fillId="0" borderId="21" xfId="17" applyNumberFormat="1" applyFont="1" applyFill="1" applyBorder="1" applyAlignment="1">
      <alignment horizontal="center" vertical="center" wrapText="1" readingOrder="1"/>
    </xf>
    <xf numFmtId="167" fontId="13" fillId="0" borderId="28" xfId="17" applyNumberFormat="1" applyFont="1" applyFill="1" applyBorder="1" applyAlignment="1">
      <alignment vertical="center" wrapText="1" readingOrder="1"/>
    </xf>
    <xf numFmtId="167" fontId="13" fillId="0" borderId="29" xfId="17" applyNumberFormat="1" applyFont="1" applyFill="1" applyBorder="1" applyAlignment="1">
      <alignment vertical="center" wrapText="1" readingOrder="1"/>
    </xf>
    <xf numFmtId="167" fontId="13" fillId="0" borderId="10" xfId="17" applyNumberFormat="1" applyFont="1" applyFill="1" applyBorder="1" applyAlignment="1">
      <alignment horizontal="center" vertical="center" wrapText="1" readingOrder="1"/>
    </xf>
    <xf numFmtId="167" fontId="13" fillId="0" borderId="11" xfId="17" applyNumberFormat="1" applyFont="1" applyFill="1" applyBorder="1" applyAlignment="1">
      <alignment horizontal="center" vertical="center" wrapText="1" readingOrder="1"/>
    </xf>
    <xf numFmtId="167" fontId="13" fillId="0" borderId="31" xfId="17" applyNumberFormat="1" applyFont="1" applyFill="1" applyBorder="1" applyAlignment="1">
      <alignment horizontal="center" vertical="center" wrapText="1" readingOrder="1"/>
    </xf>
    <xf numFmtId="167" fontId="13" fillId="0" borderId="32" xfId="17" applyNumberFormat="1" applyFont="1" applyFill="1" applyBorder="1" applyAlignment="1">
      <alignment horizontal="center" vertical="center" wrapText="1" readingOrder="1"/>
    </xf>
    <xf numFmtId="167" fontId="13" fillId="0" borderId="1" xfId="17" applyNumberFormat="1" applyFont="1" applyFill="1" applyBorder="1" applyAlignment="1">
      <alignment vertical="center" wrapText="1" readingOrder="1"/>
    </xf>
    <xf numFmtId="167" fontId="13" fillId="0" borderId="6" xfId="17" applyNumberFormat="1" applyFont="1" applyFill="1" applyBorder="1" applyAlignment="1">
      <alignment horizontal="center" vertical="center" wrapText="1" readingOrder="1"/>
    </xf>
    <xf numFmtId="167" fontId="13" fillId="0" borderId="7" xfId="17" applyNumberFormat="1" applyFont="1" applyFill="1" applyBorder="1" applyAlignment="1">
      <alignment horizontal="center" vertical="center" wrapText="1" readingOrder="1"/>
    </xf>
    <xf numFmtId="167" fontId="1" fillId="0" borderId="16" xfId="17" applyNumberFormat="1" applyFont="1" applyFill="1" applyBorder="1" applyAlignment="1">
      <alignment vertical="center"/>
    </xf>
    <xf numFmtId="167" fontId="8" fillId="0" borderId="15" xfId="17" applyNumberFormat="1" applyFont="1" applyFill="1" applyBorder="1" applyAlignment="1">
      <alignment horizontal="left" vertical="top" wrapText="1"/>
    </xf>
    <xf numFmtId="167" fontId="7" fillId="4" borderId="0" xfId="17" applyNumberFormat="1" applyFont="1" applyFill="1"/>
    <xf numFmtId="167" fontId="5" fillId="4" borderId="0" xfId="17" applyNumberFormat="1" applyFont="1" applyFill="1"/>
    <xf numFmtId="167" fontId="7" fillId="4" borderId="0" xfId="17" applyNumberFormat="1" applyFont="1" applyFill="1" applyBorder="1"/>
    <xf numFmtId="167" fontId="5" fillId="4" borderId="0" xfId="17" applyNumberFormat="1" applyFont="1" applyFill="1" applyBorder="1"/>
    <xf numFmtId="0" fontId="1" fillId="4" borderId="4" xfId="0" applyFont="1" applyFill="1" applyBorder="1"/>
    <xf numFmtId="0" fontId="15" fillId="4" borderId="4" xfId="0" applyFont="1" applyFill="1" applyBorder="1" applyAlignment="1">
      <alignment horizontal="center"/>
    </xf>
    <xf numFmtId="0" fontId="16" fillId="4" borderId="4" xfId="0" applyNumberFormat="1" applyFont="1" applyFill="1" applyBorder="1" applyAlignment="1"/>
    <xf numFmtId="9" fontId="16" fillId="4" borderId="4" xfId="2" applyFont="1" applyFill="1" applyBorder="1" applyAlignment="1">
      <alignment horizontal="center"/>
    </xf>
    <xf numFmtId="167" fontId="16" fillId="4" borderId="4" xfId="0" applyNumberFormat="1" applyFont="1" applyFill="1" applyBorder="1" applyAlignment="1">
      <alignment horizontal="center"/>
    </xf>
    <xf numFmtId="167" fontId="1" fillId="0" borderId="16" xfId="17" applyNumberFormat="1" applyFont="1" applyFill="1" applyBorder="1" applyAlignment="1">
      <alignment vertical="center" wrapText="1" readingOrder="1"/>
    </xf>
    <xf numFmtId="167" fontId="4" fillId="5" borderId="17" xfId="17" applyNumberFormat="1" applyFont="1" applyFill="1" applyBorder="1" applyAlignment="1">
      <alignment horizontal="center"/>
    </xf>
    <xf numFmtId="167" fontId="1" fillId="3" borderId="16" xfId="17" applyNumberFormat="1" applyFont="1" applyFill="1" applyBorder="1" applyAlignment="1">
      <alignment horizontal="left"/>
    </xf>
    <xf numFmtId="167" fontId="1" fillId="4" borderId="16" xfId="17" applyNumberFormat="1" applyFont="1" applyFill="1" applyBorder="1" applyAlignment="1">
      <alignment horizontal="left"/>
    </xf>
    <xf numFmtId="167" fontId="1" fillId="5" borderId="16" xfId="17" applyNumberFormat="1" applyFont="1" applyFill="1" applyBorder="1" applyAlignment="1">
      <alignment vertical="center"/>
    </xf>
    <xf numFmtId="167" fontId="1" fillId="5" borderId="16" xfId="17" applyNumberFormat="1" applyFont="1" applyFill="1" applyBorder="1" applyAlignment="1">
      <alignment horizontal="left"/>
    </xf>
    <xf numFmtId="167" fontId="5" fillId="5" borderId="15" xfId="17" applyNumberFormat="1" applyFont="1" applyFill="1" applyBorder="1" applyAlignment="1">
      <alignment horizontal="center"/>
    </xf>
    <xf numFmtId="167" fontId="5" fillId="5" borderId="16" xfId="17" applyNumberFormat="1" applyFont="1" applyFill="1" applyBorder="1" applyAlignment="1">
      <alignment horizontal="center"/>
    </xf>
    <xf numFmtId="167" fontId="8" fillId="5" borderId="15" xfId="17" applyNumberFormat="1" applyFont="1" applyFill="1" applyBorder="1" applyAlignment="1">
      <alignment horizontal="left" vertical="top" wrapText="1"/>
    </xf>
    <xf numFmtId="167" fontId="1" fillId="5" borderId="38" xfId="17" applyNumberFormat="1" applyFont="1" applyFill="1" applyBorder="1" applyAlignment="1">
      <alignment horizontal="left"/>
    </xf>
    <xf numFmtId="167" fontId="1" fillId="5" borderId="39" xfId="17" applyNumberFormat="1" applyFont="1" applyFill="1" applyBorder="1" applyAlignment="1">
      <alignment vertical="center"/>
    </xf>
    <xf numFmtId="167" fontId="1" fillId="5" borderId="40" xfId="17" applyNumberFormat="1" applyFont="1" applyFill="1" applyBorder="1" applyAlignment="1">
      <alignment horizontal="left"/>
    </xf>
    <xf numFmtId="167" fontId="5" fillId="5" borderId="41" xfId="17" applyNumberFormat="1" applyFont="1" applyFill="1" applyBorder="1" applyAlignment="1">
      <alignment horizontal="center"/>
    </xf>
    <xf numFmtId="167" fontId="1" fillId="5" borderId="20" xfId="17" applyNumberFormat="1" applyFont="1" applyFill="1" applyBorder="1" applyAlignment="1">
      <alignment vertical="center" wrapText="1" readingOrder="1"/>
    </xf>
    <xf numFmtId="167" fontId="8" fillId="0" borderId="15" xfId="17" applyNumberFormat="1" applyFont="1" applyFill="1" applyBorder="1" applyAlignment="1">
      <alignment horizontal="center" vertical="center" wrapText="1" readingOrder="1"/>
    </xf>
    <xf numFmtId="167" fontId="8" fillId="0" borderId="18" xfId="17" applyNumberFormat="1" applyFont="1" applyFill="1" applyBorder="1" applyAlignment="1">
      <alignment horizontal="center" vertical="center" wrapText="1" readingOrder="1"/>
    </xf>
    <xf numFmtId="167" fontId="9" fillId="0" borderId="17" xfId="17" applyNumberFormat="1" applyFont="1" applyFill="1" applyBorder="1" applyAlignment="1">
      <alignment horizontal="center" vertical="center" wrapText="1" readingOrder="1"/>
    </xf>
    <xf numFmtId="167" fontId="8" fillId="0" borderId="14" xfId="17" applyNumberFormat="1" applyFont="1" applyFill="1" applyBorder="1" applyAlignment="1">
      <alignment horizontal="center" vertical="center" wrapText="1" readingOrder="1"/>
    </xf>
    <xf numFmtId="167" fontId="4" fillId="8" borderId="17" xfId="17" applyNumberFormat="1" applyFont="1" applyFill="1" applyBorder="1" applyAlignment="1">
      <alignment horizontal="center"/>
    </xf>
    <xf numFmtId="167" fontId="5" fillId="8" borderId="16" xfId="17" applyNumberFormat="1" applyFont="1" applyFill="1" applyBorder="1" applyAlignment="1">
      <alignment vertical="center" wrapText="1" readingOrder="1"/>
    </xf>
    <xf numFmtId="167" fontId="1" fillId="8" borderId="13" xfId="17" applyNumberFormat="1" applyFont="1" applyFill="1" applyBorder="1" applyAlignment="1">
      <alignment vertical="center" wrapText="1" readingOrder="1"/>
    </xf>
    <xf numFmtId="167" fontId="8" fillId="8" borderId="15" xfId="17" applyNumberFormat="1" applyFont="1" applyFill="1" applyBorder="1" applyAlignment="1">
      <alignment horizontal="center" vertical="center" wrapText="1" readingOrder="1"/>
    </xf>
    <xf numFmtId="167" fontId="8" fillId="8" borderId="18" xfId="17" applyNumberFormat="1" applyFont="1" applyFill="1" applyBorder="1" applyAlignment="1">
      <alignment horizontal="center" vertical="center" wrapText="1" readingOrder="1"/>
    </xf>
    <xf numFmtId="167" fontId="9" fillId="8" borderId="17" xfId="17" applyNumberFormat="1" applyFont="1" applyFill="1" applyBorder="1" applyAlignment="1">
      <alignment horizontal="center" vertical="center" wrapText="1" readingOrder="1"/>
    </xf>
    <xf numFmtId="167" fontId="8" fillId="8" borderId="14" xfId="17" applyNumberFormat="1" applyFont="1" applyFill="1" applyBorder="1" applyAlignment="1">
      <alignment horizontal="center" vertical="center" wrapText="1" readingOrder="1"/>
    </xf>
    <xf numFmtId="167" fontId="7" fillId="8" borderId="0" xfId="17" applyNumberFormat="1" applyFont="1" applyFill="1" applyAlignment="1">
      <alignment vertical="center" wrapText="1" readingOrder="1"/>
    </xf>
    <xf numFmtId="167" fontId="5" fillId="8" borderId="0" xfId="17" applyNumberFormat="1" applyFont="1" applyFill="1" applyAlignment="1">
      <alignment vertical="center" wrapText="1" readingOrder="1"/>
    </xf>
    <xf numFmtId="166" fontId="5" fillId="4" borderId="15" xfId="17" applyNumberFormat="1" applyFont="1" applyFill="1" applyBorder="1" applyAlignment="1">
      <alignment horizontal="center"/>
    </xf>
    <xf numFmtId="166" fontId="1" fillId="9" borderId="15" xfId="0" applyNumberFormat="1" applyFont="1" applyFill="1" applyBorder="1" applyAlignment="1">
      <alignment horizontal="center"/>
    </xf>
    <xf numFmtId="167" fontId="1" fillId="10" borderId="42" xfId="0" applyNumberFormat="1" applyFont="1" applyFill="1" applyBorder="1" applyAlignment="1">
      <alignment horizontal="center"/>
    </xf>
    <xf numFmtId="167" fontId="14" fillId="0" borderId="4" xfId="17" applyNumberFormat="1" applyFont="1" applyFill="1" applyBorder="1" applyAlignment="1">
      <alignment horizontal="center"/>
    </xf>
    <xf numFmtId="167" fontId="22" fillId="0" borderId="37" xfId="0" applyNumberFormat="1" applyFont="1" applyBorder="1" applyAlignment="1">
      <alignment horizontal="center"/>
    </xf>
    <xf numFmtId="167" fontId="14" fillId="0" borderId="4" xfId="17" applyNumberFormat="1" applyFont="1" applyFill="1" applyBorder="1" applyAlignment="1">
      <alignment horizontal="center" vertical="center" wrapText="1" readingOrder="1"/>
    </xf>
    <xf numFmtId="168" fontId="16" fillId="4" borderId="4" xfId="0" applyNumberFormat="1" applyFont="1" applyFill="1" applyBorder="1" applyAlignment="1">
      <alignment horizontal="center"/>
    </xf>
    <xf numFmtId="43" fontId="7" fillId="0" borderId="0" xfId="17" applyNumberFormat="1" applyFont="1" applyAlignment="1">
      <alignment vertical="center" wrapText="1" readingOrder="1"/>
    </xf>
    <xf numFmtId="0" fontId="1" fillId="0" borderId="0" xfId="0" applyFont="1" applyAlignment="1">
      <alignment horizontal="center"/>
    </xf>
    <xf numFmtId="167" fontId="8" fillId="0" borderId="3" xfId="17" applyNumberFormat="1" applyFont="1" applyFill="1" applyBorder="1" applyAlignment="1">
      <alignment horizontal="center" vertical="center" wrapText="1" readingOrder="1"/>
    </xf>
    <xf numFmtId="167" fontId="8" fillId="0" borderId="12" xfId="17" applyNumberFormat="1" applyFont="1" applyFill="1" applyBorder="1" applyAlignment="1">
      <alignment horizontal="center" vertical="center" wrapText="1" readingOrder="1"/>
    </xf>
  </cellXfs>
  <cellStyles count="60">
    <cellStyle name="Comma" xfId="17" builtinId="3"/>
    <cellStyle name="Currency" xfId="1" builtinId="4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9" builtinId="9" hidden="1"/>
    <cellStyle name="Followed Hyperlink" xfId="57" builtinId="9" hidden="1"/>
    <cellStyle name="Followed Hyperlink" xfId="49" builtinId="9" hidden="1"/>
    <cellStyle name="Followed Hyperlink" xfId="41" builtinId="9" hidden="1"/>
    <cellStyle name="Followed Hyperlink" xfId="33" builtinId="9" hidden="1"/>
    <cellStyle name="Followed Hyperlink" xfId="25" builtinId="9" hidden="1"/>
    <cellStyle name="Followed Hyperlink" xfId="12" builtinId="9" hidden="1"/>
    <cellStyle name="Followed Hyperlink" xfId="14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16" builtinId="9" hidden="1"/>
    <cellStyle name="Followed Hyperlink" xfId="8" builtinId="9" hidden="1"/>
    <cellStyle name="Followed Hyperlink" xfId="10" builtinId="9" hidden="1"/>
    <cellStyle name="Followed Hyperlink" xfId="6" builtinId="9" hidden="1"/>
    <cellStyle name="Followed Hyperlink" xfId="4" builtinId="9" hidden="1"/>
    <cellStyle name="Hyperlink" xfId="48" builtinId="8" hidden="1"/>
    <cellStyle name="Hyperlink" xfId="50" builtinId="8" hidden="1"/>
    <cellStyle name="Hyperlink" xfId="52" builtinId="8" hidden="1"/>
    <cellStyle name="Hyperlink" xfId="56" builtinId="8" hidden="1"/>
    <cellStyle name="Hyperlink" xfId="58" builtinId="8" hidden="1"/>
    <cellStyle name="Hyperlink" xfId="54" builtinId="8" hidden="1"/>
    <cellStyle name="Hyperlink" xfId="46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30" builtinId="8" hidden="1"/>
    <cellStyle name="Hyperlink" xfId="11" builtinId="8" hidden="1"/>
    <cellStyle name="Hyperlink" xfId="13" builtinId="8" hidden="1"/>
    <cellStyle name="Hyperlink" xfId="15" builtinId="8" hidden="1"/>
    <cellStyle name="Hyperlink" xfId="18" builtinId="8" hidden="1"/>
    <cellStyle name="Hyperlink" xfId="20" builtinId="8" hidden="1"/>
    <cellStyle name="Hyperlink" xfId="7" builtinId="8" hidden="1"/>
    <cellStyle name="Hyperlink" xfId="9" builtinId="8" hidden="1"/>
    <cellStyle name="Hyperlink" xfId="5" builtinId="8" hidden="1"/>
    <cellStyle name="Hyperlink" xfId="3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A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b="1"/>
              <a:t>Projections: Profit &amp; Loss, Monthly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857829555266302E-2"/>
          <c:y val="0.100958230958231"/>
          <c:w val="0.77082077915383296"/>
          <c:h val="0.73375515099924504"/>
        </c:manualLayout>
      </c:layout>
      <c:lineChart>
        <c:grouping val="standard"/>
        <c:varyColors val="0"/>
        <c:ser>
          <c:idx val="0"/>
          <c:order val="0"/>
          <c:tx>
            <c:strRef>
              <c:f>'Summary &amp; graphs'!$A$4</c:f>
              <c:strCache>
                <c:ptCount val="1"/>
                <c:pt idx="0">
                  <c:v>Total revenue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'Summary &amp; graphs'!$B$2:$Z$3</c:f>
              <c:multiLvlStrCache>
                <c:ptCount val="25"/>
                <c:lvl>
                  <c:pt idx="0">
                    <c:v>Apr</c:v>
                  </c:pt>
                  <c:pt idx="1">
                    <c:v>May</c:v>
                  </c:pt>
                  <c:pt idx="2">
                    <c:v>Jun</c:v>
                  </c:pt>
                  <c:pt idx="3">
                    <c:v>Jul</c:v>
                  </c:pt>
                  <c:pt idx="4">
                    <c:v>Aug</c:v>
                  </c:pt>
                  <c:pt idx="5">
                    <c:v>Sep</c:v>
                  </c:pt>
                  <c:pt idx="6">
                    <c:v>Oct</c:v>
                  </c:pt>
                  <c:pt idx="7">
                    <c:v>Nov</c:v>
                  </c:pt>
                  <c:pt idx="8">
                    <c:v>Dec</c:v>
                  </c:pt>
                  <c:pt idx="9">
                    <c:v>Jan</c:v>
                  </c:pt>
                  <c:pt idx="10">
                    <c:v>Feb</c:v>
                  </c:pt>
                  <c:pt idx="11">
                    <c:v>Mar</c:v>
                  </c:pt>
                  <c:pt idx="12">
                    <c:v>Apr</c:v>
                  </c:pt>
                  <c:pt idx="13">
                    <c:v>May</c:v>
                  </c:pt>
                  <c:pt idx="14">
                    <c:v>Jun</c:v>
                  </c:pt>
                  <c:pt idx="15">
                    <c:v>Jul</c:v>
                  </c:pt>
                  <c:pt idx="16">
                    <c:v>Aug</c:v>
                  </c:pt>
                  <c:pt idx="17">
                    <c:v>Sep</c:v>
                  </c:pt>
                  <c:pt idx="18">
                    <c:v>Oct</c:v>
                  </c:pt>
                  <c:pt idx="19">
                    <c:v>Nov</c:v>
                  </c:pt>
                  <c:pt idx="20">
                    <c:v>Dec</c:v>
                  </c:pt>
                  <c:pt idx="21">
                    <c:v>Jan</c:v>
                  </c:pt>
                  <c:pt idx="22">
                    <c:v>Feb</c:v>
                  </c:pt>
                  <c:pt idx="23">
                    <c:v>Mar</c:v>
                  </c:pt>
                  <c:pt idx="24">
                    <c:v>Apr</c:v>
                  </c:pt>
                </c:lvl>
                <c:lvl>
                  <c:pt idx="0">
                    <c:v>2018</c:v>
                  </c:pt>
                  <c:pt idx="9">
                    <c:v>2019</c:v>
                  </c:pt>
                  <c:pt idx="21">
                    <c:v>2020</c:v>
                  </c:pt>
                </c:lvl>
              </c:multiLvlStrCache>
            </c:multiLvlStrRef>
          </c:cat>
          <c:val>
            <c:numRef>
              <c:f>'Summary &amp; graphs'!$B$4:$X$4</c:f>
              <c:numCache>
                <c:formatCode>_-* #,##0.0_-;\-* #,##0.0_-;_-* "-"??_-;_-@_-</c:formatCode>
                <c:ptCount val="23"/>
                <c:pt idx="0">
                  <c:v>147900</c:v>
                </c:pt>
                <c:pt idx="1">
                  <c:v>177475</c:v>
                </c:pt>
                <c:pt idx="2">
                  <c:v>175500</c:v>
                </c:pt>
                <c:pt idx="3">
                  <c:v>181350</c:v>
                </c:pt>
                <c:pt idx="4">
                  <c:v>181350</c:v>
                </c:pt>
                <c:pt idx="5">
                  <c:v>175500</c:v>
                </c:pt>
                <c:pt idx="6">
                  <c:v>181350</c:v>
                </c:pt>
                <c:pt idx="7">
                  <c:v>206100</c:v>
                </c:pt>
                <c:pt idx="8">
                  <c:v>267300</c:v>
                </c:pt>
                <c:pt idx="9">
                  <c:v>212970</c:v>
                </c:pt>
                <c:pt idx="10">
                  <c:v>192360</c:v>
                </c:pt>
                <c:pt idx="11">
                  <c:v>212970</c:v>
                </c:pt>
                <c:pt idx="12">
                  <c:v>192360</c:v>
                </c:pt>
                <c:pt idx="13">
                  <c:v>212970</c:v>
                </c:pt>
                <c:pt idx="14">
                  <c:v>206100</c:v>
                </c:pt>
                <c:pt idx="15">
                  <c:v>276210</c:v>
                </c:pt>
                <c:pt idx="16">
                  <c:v>276210</c:v>
                </c:pt>
                <c:pt idx="17">
                  <c:v>267300</c:v>
                </c:pt>
                <c:pt idx="18">
                  <c:v>276210</c:v>
                </c:pt>
                <c:pt idx="19">
                  <c:v>267300</c:v>
                </c:pt>
                <c:pt idx="20">
                  <c:v>267300</c:v>
                </c:pt>
                <c:pt idx="21">
                  <c:v>318370</c:v>
                </c:pt>
                <c:pt idx="22">
                  <c:v>287560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93-484D-84A6-97D8A74F11EC}"/>
            </c:ext>
          </c:extLst>
        </c:ser>
        <c:ser>
          <c:idx val="1"/>
          <c:order val="1"/>
          <c:tx>
            <c:strRef>
              <c:f>'Summary &amp; graphs'!$A$5</c:f>
              <c:strCache>
                <c:ptCount val="1"/>
                <c:pt idx="0">
                  <c:v>Total cost of sales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'Summary &amp; graphs'!$B$2:$Z$3</c:f>
              <c:multiLvlStrCache>
                <c:ptCount val="25"/>
                <c:lvl>
                  <c:pt idx="0">
                    <c:v>Apr</c:v>
                  </c:pt>
                  <c:pt idx="1">
                    <c:v>May</c:v>
                  </c:pt>
                  <c:pt idx="2">
                    <c:v>Jun</c:v>
                  </c:pt>
                  <c:pt idx="3">
                    <c:v>Jul</c:v>
                  </c:pt>
                  <c:pt idx="4">
                    <c:v>Aug</c:v>
                  </c:pt>
                  <c:pt idx="5">
                    <c:v>Sep</c:v>
                  </c:pt>
                  <c:pt idx="6">
                    <c:v>Oct</c:v>
                  </c:pt>
                  <c:pt idx="7">
                    <c:v>Nov</c:v>
                  </c:pt>
                  <c:pt idx="8">
                    <c:v>Dec</c:v>
                  </c:pt>
                  <c:pt idx="9">
                    <c:v>Jan</c:v>
                  </c:pt>
                  <c:pt idx="10">
                    <c:v>Feb</c:v>
                  </c:pt>
                  <c:pt idx="11">
                    <c:v>Mar</c:v>
                  </c:pt>
                  <c:pt idx="12">
                    <c:v>Apr</c:v>
                  </c:pt>
                  <c:pt idx="13">
                    <c:v>May</c:v>
                  </c:pt>
                  <c:pt idx="14">
                    <c:v>Jun</c:v>
                  </c:pt>
                  <c:pt idx="15">
                    <c:v>Jul</c:v>
                  </c:pt>
                  <c:pt idx="16">
                    <c:v>Aug</c:v>
                  </c:pt>
                  <c:pt idx="17">
                    <c:v>Sep</c:v>
                  </c:pt>
                  <c:pt idx="18">
                    <c:v>Oct</c:v>
                  </c:pt>
                  <c:pt idx="19">
                    <c:v>Nov</c:v>
                  </c:pt>
                  <c:pt idx="20">
                    <c:v>Dec</c:v>
                  </c:pt>
                  <c:pt idx="21">
                    <c:v>Jan</c:v>
                  </c:pt>
                  <c:pt idx="22">
                    <c:v>Feb</c:v>
                  </c:pt>
                  <c:pt idx="23">
                    <c:v>Mar</c:v>
                  </c:pt>
                  <c:pt idx="24">
                    <c:v>Apr</c:v>
                  </c:pt>
                </c:lvl>
                <c:lvl>
                  <c:pt idx="0">
                    <c:v>2018</c:v>
                  </c:pt>
                  <c:pt idx="9">
                    <c:v>2019</c:v>
                  </c:pt>
                  <c:pt idx="21">
                    <c:v>2020</c:v>
                  </c:pt>
                </c:lvl>
              </c:multiLvlStrCache>
            </c:multiLvlStrRef>
          </c:cat>
          <c:val>
            <c:numRef>
              <c:f>'Summary &amp; graphs'!$B$5:$Z$5</c:f>
              <c:numCache>
                <c:formatCode>_-* #,##0.0_-;\-* #,##0.0_-;_-* "-"??_-;_-@_-</c:formatCode>
                <c:ptCount val="25"/>
                <c:pt idx="0">
                  <c:v>63597</c:v>
                </c:pt>
                <c:pt idx="1">
                  <c:v>67440.5</c:v>
                </c:pt>
                <c:pt idx="2">
                  <c:v>66690</c:v>
                </c:pt>
                <c:pt idx="3">
                  <c:v>68913</c:v>
                </c:pt>
                <c:pt idx="4">
                  <c:v>68913</c:v>
                </c:pt>
                <c:pt idx="5">
                  <c:v>66690</c:v>
                </c:pt>
                <c:pt idx="6">
                  <c:v>68913</c:v>
                </c:pt>
                <c:pt idx="7">
                  <c:v>78318</c:v>
                </c:pt>
                <c:pt idx="8">
                  <c:v>101574</c:v>
                </c:pt>
                <c:pt idx="9">
                  <c:v>80928.600000000006</c:v>
                </c:pt>
                <c:pt idx="10">
                  <c:v>73096.800000000003</c:v>
                </c:pt>
                <c:pt idx="11">
                  <c:v>80928.600000000006</c:v>
                </c:pt>
                <c:pt idx="12">
                  <c:v>73096.800000000003</c:v>
                </c:pt>
                <c:pt idx="13">
                  <c:v>80928.600000000006</c:v>
                </c:pt>
                <c:pt idx="14">
                  <c:v>78318</c:v>
                </c:pt>
                <c:pt idx="15">
                  <c:v>104959.8</c:v>
                </c:pt>
                <c:pt idx="16">
                  <c:v>104959.8</c:v>
                </c:pt>
                <c:pt idx="17">
                  <c:v>101574</c:v>
                </c:pt>
                <c:pt idx="18">
                  <c:v>104959.8</c:v>
                </c:pt>
                <c:pt idx="19">
                  <c:v>101574</c:v>
                </c:pt>
                <c:pt idx="20">
                  <c:v>101574</c:v>
                </c:pt>
                <c:pt idx="21">
                  <c:v>120980.6</c:v>
                </c:pt>
                <c:pt idx="22">
                  <c:v>109272.8</c:v>
                </c:pt>
                <c:pt idx="23">
                  <c:v>120980.6</c:v>
                </c:pt>
                <c:pt idx="24">
                  <c:v>109272.8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93-484D-84A6-97D8A74F11EC}"/>
            </c:ext>
          </c:extLst>
        </c:ser>
        <c:ser>
          <c:idx val="2"/>
          <c:order val="2"/>
          <c:tx>
            <c:strRef>
              <c:f>'Summary &amp; graphs'!$A$6</c:f>
              <c:strCache>
                <c:ptCount val="1"/>
                <c:pt idx="0">
                  <c:v>Gross Profit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'Summary &amp; graphs'!$B$2:$Z$3</c:f>
              <c:multiLvlStrCache>
                <c:ptCount val="25"/>
                <c:lvl>
                  <c:pt idx="0">
                    <c:v>Apr</c:v>
                  </c:pt>
                  <c:pt idx="1">
                    <c:v>May</c:v>
                  </c:pt>
                  <c:pt idx="2">
                    <c:v>Jun</c:v>
                  </c:pt>
                  <c:pt idx="3">
                    <c:v>Jul</c:v>
                  </c:pt>
                  <c:pt idx="4">
                    <c:v>Aug</c:v>
                  </c:pt>
                  <c:pt idx="5">
                    <c:v>Sep</c:v>
                  </c:pt>
                  <c:pt idx="6">
                    <c:v>Oct</c:v>
                  </c:pt>
                  <c:pt idx="7">
                    <c:v>Nov</c:v>
                  </c:pt>
                  <c:pt idx="8">
                    <c:v>Dec</c:v>
                  </c:pt>
                  <c:pt idx="9">
                    <c:v>Jan</c:v>
                  </c:pt>
                  <c:pt idx="10">
                    <c:v>Feb</c:v>
                  </c:pt>
                  <c:pt idx="11">
                    <c:v>Mar</c:v>
                  </c:pt>
                  <c:pt idx="12">
                    <c:v>Apr</c:v>
                  </c:pt>
                  <c:pt idx="13">
                    <c:v>May</c:v>
                  </c:pt>
                  <c:pt idx="14">
                    <c:v>Jun</c:v>
                  </c:pt>
                  <c:pt idx="15">
                    <c:v>Jul</c:v>
                  </c:pt>
                  <c:pt idx="16">
                    <c:v>Aug</c:v>
                  </c:pt>
                  <c:pt idx="17">
                    <c:v>Sep</c:v>
                  </c:pt>
                  <c:pt idx="18">
                    <c:v>Oct</c:v>
                  </c:pt>
                  <c:pt idx="19">
                    <c:v>Nov</c:v>
                  </c:pt>
                  <c:pt idx="20">
                    <c:v>Dec</c:v>
                  </c:pt>
                  <c:pt idx="21">
                    <c:v>Jan</c:v>
                  </c:pt>
                  <c:pt idx="22">
                    <c:v>Feb</c:v>
                  </c:pt>
                  <c:pt idx="23">
                    <c:v>Mar</c:v>
                  </c:pt>
                  <c:pt idx="24">
                    <c:v>Apr</c:v>
                  </c:pt>
                </c:lvl>
                <c:lvl>
                  <c:pt idx="0">
                    <c:v>2018</c:v>
                  </c:pt>
                  <c:pt idx="9">
                    <c:v>2019</c:v>
                  </c:pt>
                  <c:pt idx="21">
                    <c:v>2020</c:v>
                  </c:pt>
                </c:lvl>
              </c:multiLvlStrCache>
            </c:multiLvlStrRef>
          </c:cat>
          <c:val>
            <c:numRef>
              <c:f>'Summary &amp; graphs'!$B$6:$Z$6</c:f>
              <c:numCache>
                <c:formatCode>_-* #,##0.0_-;\-* #,##0.0_-;_-* "-"??_-;_-@_-</c:formatCode>
                <c:ptCount val="25"/>
                <c:pt idx="0">
                  <c:v>65201.649999999994</c:v>
                </c:pt>
                <c:pt idx="1">
                  <c:v>75302.162500000006</c:v>
                </c:pt>
                <c:pt idx="2">
                  <c:v>74584.25</c:v>
                </c:pt>
                <c:pt idx="3">
                  <c:v>77552.912500000006</c:v>
                </c:pt>
                <c:pt idx="4">
                  <c:v>79034.424999999988</c:v>
                </c:pt>
                <c:pt idx="5">
                  <c:v>74907.95</c:v>
                </c:pt>
                <c:pt idx="6">
                  <c:v>78188.924999999988</c:v>
                </c:pt>
                <c:pt idx="7">
                  <c:v>86031.050000000017</c:v>
                </c:pt>
                <c:pt idx="8">
                  <c:v>108277.25</c:v>
                </c:pt>
                <c:pt idx="9">
                  <c:v>89182.794999999984</c:v>
                </c:pt>
                <c:pt idx="10">
                  <c:v>81036.56</c:v>
                </c:pt>
                <c:pt idx="11">
                  <c:v>88528.294999999984</c:v>
                </c:pt>
                <c:pt idx="12">
                  <c:v>81691.06</c:v>
                </c:pt>
                <c:pt idx="13">
                  <c:v>88528.294999999984</c:v>
                </c:pt>
                <c:pt idx="14">
                  <c:v>86031.050000000017</c:v>
                </c:pt>
                <c:pt idx="15">
                  <c:v>112301.4235</c:v>
                </c:pt>
                <c:pt idx="16">
                  <c:v>113909.446</c:v>
                </c:pt>
                <c:pt idx="17">
                  <c:v>108610.66099999999</c:v>
                </c:pt>
                <c:pt idx="18">
                  <c:v>113008.58099999998</c:v>
                </c:pt>
                <c:pt idx="19">
                  <c:v>108610.66099999999</c:v>
                </c:pt>
                <c:pt idx="20">
                  <c:v>108610.66099999999</c:v>
                </c:pt>
                <c:pt idx="21">
                  <c:v>127833.74100000001</c:v>
                </c:pt>
                <c:pt idx="22">
                  <c:v>115975.171</c:v>
                </c:pt>
                <c:pt idx="23">
                  <c:v>127174.606</c:v>
                </c:pt>
                <c:pt idx="24">
                  <c:v>116634.30599999998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93-484D-84A6-97D8A74F11EC}"/>
            </c:ext>
          </c:extLst>
        </c:ser>
        <c:ser>
          <c:idx val="3"/>
          <c:order val="3"/>
          <c:tx>
            <c:strRef>
              <c:f>'Summary &amp; graphs'!$A$7</c:f>
              <c:strCache>
                <c:ptCount val="1"/>
                <c:pt idx="0">
                  <c:v>Total overheads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'Summary &amp; graphs'!$B$2:$Z$3</c:f>
              <c:multiLvlStrCache>
                <c:ptCount val="25"/>
                <c:lvl>
                  <c:pt idx="0">
                    <c:v>Apr</c:v>
                  </c:pt>
                  <c:pt idx="1">
                    <c:v>May</c:v>
                  </c:pt>
                  <c:pt idx="2">
                    <c:v>Jun</c:v>
                  </c:pt>
                  <c:pt idx="3">
                    <c:v>Jul</c:v>
                  </c:pt>
                  <c:pt idx="4">
                    <c:v>Aug</c:v>
                  </c:pt>
                  <c:pt idx="5">
                    <c:v>Sep</c:v>
                  </c:pt>
                  <c:pt idx="6">
                    <c:v>Oct</c:v>
                  </c:pt>
                  <c:pt idx="7">
                    <c:v>Nov</c:v>
                  </c:pt>
                  <c:pt idx="8">
                    <c:v>Dec</c:v>
                  </c:pt>
                  <c:pt idx="9">
                    <c:v>Jan</c:v>
                  </c:pt>
                  <c:pt idx="10">
                    <c:v>Feb</c:v>
                  </c:pt>
                  <c:pt idx="11">
                    <c:v>Mar</c:v>
                  </c:pt>
                  <c:pt idx="12">
                    <c:v>Apr</c:v>
                  </c:pt>
                  <c:pt idx="13">
                    <c:v>May</c:v>
                  </c:pt>
                  <c:pt idx="14">
                    <c:v>Jun</c:v>
                  </c:pt>
                  <c:pt idx="15">
                    <c:v>Jul</c:v>
                  </c:pt>
                  <c:pt idx="16">
                    <c:v>Aug</c:v>
                  </c:pt>
                  <c:pt idx="17">
                    <c:v>Sep</c:v>
                  </c:pt>
                  <c:pt idx="18">
                    <c:v>Oct</c:v>
                  </c:pt>
                  <c:pt idx="19">
                    <c:v>Nov</c:v>
                  </c:pt>
                  <c:pt idx="20">
                    <c:v>Dec</c:v>
                  </c:pt>
                  <c:pt idx="21">
                    <c:v>Jan</c:v>
                  </c:pt>
                  <c:pt idx="22">
                    <c:v>Feb</c:v>
                  </c:pt>
                  <c:pt idx="23">
                    <c:v>Mar</c:v>
                  </c:pt>
                  <c:pt idx="24">
                    <c:v>Apr</c:v>
                  </c:pt>
                </c:lvl>
                <c:lvl>
                  <c:pt idx="0">
                    <c:v>2018</c:v>
                  </c:pt>
                  <c:pt idx="9">
                    <c:v>2019</c:v>
                  </c:pt>
                  <c:pt idx="21">
                    <c:v>2020</c:v>
                  </c:pt>
                </c:lvl>
              </c:multiLvlStrCache>
            </c:multiLvlStrRef>
          </c:cat>
          <c:val>
            <c:numRef>
              <c:f>'Summary &amp; graphs'!$B$7:$Z$7</c:f>
              <c:numCache>
                <c:formatCode>_-* #,##0.0_-;\-* #,##0.0_-;_-* "-"??_-;_-@_-</c:formatCode>
                <c:ptCount val="25"/>
                <c:pt idx="0">
                  <c:v>65201.649999999994</c:v>
                </c:pt>
                <c:pt idx="1">
                  <c:v>75302.162500000006</c:v>
                </c:pt>
                <c:pt idx="2">
                  <c:v>74584.25</c:v>
                </c:pt>
                <c:pt idx="3">
                  <c:v>77552.912500000006</c:v>
                </c:pt>
                <c:pt idx="4">
                  <c:v>79034.424999999988</c:v>
                </c:pt>
                <c:pt idx="5">
                  <c:v>74907.95</c:v>
                </c:pt>
                <c:pt idx="6">
                  <c:v>78188.924999999988</c:v>
                </c:pt>
                <c:pt idx="7">
                  <c:v>86031.050000000017</c:v>
                </c:pt>
                <c:pt idx="8">
                  <c:v>108277.25</c:v>
                </c:pt>
                <c:pt idx="9">
                  <c:v>89182.794999999984</c:v>
                </c:pt>
                <c:pt idx="10">
                  <c:v>81036.56</c:v>
                </c:pt>
                <c:pt idx="11">
                  <c:v>88528.294999999984</c:v>
                </c:pt>
                <c:pt idx="12">
                  <c:v>81691.06</c:v>
                </c:pt>
                <c:pt idx="13">
                  <c:v>88528.294999999984</c:v>
                </c:pt>
                <c:pt idx="14">
                  <c:v>86031.050000000017</c:v>
                </c:pt>
                <c:pt idx="15">
                  <c:v>112301.4235</c:v>
                </c:pt>
                <c:pt idx="16">
                  <c:v>113909.446</c:v>
                </c:pt>
                <c:pt idx="17">
                  <c:v>108610.66099999999</c:v>
                </c:pt>
                <c:pt idx="18">
                  <c:v>113008.58099999998</c:v>
                </c:pt>
                <c:pt idx="19">
                  <c:v>108610.66099999999</c:v>
                </c:pt>
                <c:pt idx="20">
                  <c:v>108610.66099999999</c:v>
                </c:pt>
                <c:pt idx="21">
                  <c:v>127833.74100000001</c:v>
                </c:pt>
                <c:pt idx="22">
                  <c:v>115975.171</c:v>
                </c:pt>
                <c:pt idx="23">
                  <c:v>127174.606</c:v>
                </c:pt>
                <c:pt idx="24">
                  <c:v>116634.30599999998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93-484D-84A6-97D8A74F11EC}"/>
            </c:ext>
          </c:extLst>
        </c:ser>
        <c:ser>
          <c:idx val="4"/>
          <c:order val="4"/>
          <c:tx>
            <c:strRef>
              <c:f>'Summary &amp; graphs'!$A$8</c:f>
              <c:strCache>
                <c:ptCount val="1"/>
                <c:pt idx="0">
                  <c:v>Operating Profit (Loss)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'Summary &amp; graphs'!$B$2:$Z$3</c:f>
              <c:multiLvlStrCache>
                <c:ptCount val="25"/>
                <c:lvl>
                  <c:pt idx="0">
                    <c:v>Apr</c:v>
                  </c:pt>
                  <c:pt idx="1">
                    <c:v>May</c:v>
                  </c:pt>
                  <c:pt idx="2">
                    <c:v>Jun</c:v>
                  </c:pt>
                  <c:pt idx="3">
                    <c:v>Jul</c:v>
                  </c:pt>
                  <c:pt idx="4">
                    <c:v>Aug</c:v>
                  </c:pt>
                  <c:pt idx="5">
                    <c:v>Sep</c:v>
                  </c:pt>
                  <c:pt idx="6">
                    <c:v>Oct</c:v>
                  </c:pt>
                  <c:pt idx="7">
                    <c:v>Nov</c:v>
                  </c:pt>
                  <c:pt idx="8">
                    <c:v>Dec</c:v>
                  </c:pt>
                  <c:pt idx="9">
                    <c:v>Jan</c:v>
                  </c:pt>
                  <c:pt idx="10">
                    <c:v>Feb</c:v>
                  </c:pt>
                  <c:pt idx="11">
                    <c:v>Mar</c:v>
                  </c:pt>
                  <c:pt idx="12">
                    <c:v>Apr</c:v>
                  </c:pt>
                  <c:pt idx="13">
                    <c:v>May</c:v>
                  </c:pt>
                  <c:pt idx="14">
                    <c:v>Jun</c:v>
                  </c:pt>
                  <c:pt idx="15">
                    <c:v>Jul</c:v>
                  </c:pt>
                  <c:pt idx="16">
                    <c:v>Aug</c:v>
                  </c:pt>
                  <c:pt idx="17">
                    <c:v>Sep</c:v>
                  </c:pt>
                  <c:pt idx="18">
                    <c:v>Oct</c:v>
                  </c:pt>
                  <c:pt idx="19">
                    <c:v>Nov</c:v>
                  </c:pt>
                  <c:pt idx="20">
                    <c:v>Dec</c:v>
                  </c:pt>
                  <c:pt idx="21">
                    <c:v>Jan</c:v>
                  </c:pt>
                  <c:pt idx="22">
                    <c:v>Feb</c:v>
                  </c:pt>
                  <c:pt idx="23">
                    <c:v>Mar</c:v>
                  </c:pt>
                  <c:pt idx="24">
                    <c:v>Apr</c:v>
                  </c:pt>
                </c:lvl>
                <c:lvl>
                  <c:pt idx="0">
                    <c:v>2018</c:v>
                  </c:pt>
                  <c:pt idx="9">
                    <c:v>2019</c:v>
                  </c:pt>
                  <c:pt idx="21">
                    <c:v>2020</c:v>
                  </c:pt>
                </c:lvl>
              </c:multiLvlStrCache>
            </c:multiLvlStrRef>
          </c:cat>
          <c:val>
            <c:numRef>
              <c:f>'Summary &amp; graphs'!$B$8:$Z$8</c:f>
              <c:numCache>
                <c:formatCode>_-* #,##0.0_-;\-* #,##0.0_-;_-* "-"??_-;_-@_-</c:formatCode>
                <c:ptCount val="25"/>
                <c:pt idx="0">
                  <c:v>19101.350000000006</c:v>
                </c:pt>
                <c:pt idx="1">
                  <c:v>34732.337499999994</c:v>
                </c:pt>
                <c:pt idx="2">
                  <c:v>34225.75</c:v>
                </c:pt>
                <c:pt idx="3">
                  <c:v>34884.087499999994</c:v>
                </c:pt>
                <c:pt idx="4">
                  <c:v>33402.575000000012</c:v>
                </c:pt>
                <c:pt idx="5">
                  <c:v>33902.050000000003</c:v>
                </c:pt>
                <c:pt idx="6">
                  <c:v>34248.075000000012</c:v>
                </c:pt>
                <c:pt idx="7">
                  <c:v>41750.949999999983</c:v>
                </c:pt>
                <c:pt idx="8">
                  <c:v>57448.75</c:v>
                </c:pt>
                <c:pt idx="9">
                  <c:v>42858.60500000001</c:v>
                </c:pt>
                <c:pt idx="10">
                  <c:v>38226.639999999999</c:v>
                </c:pt>
                <c:pt idx="11">
                  <c:v>43513.10500000001</c:v>
                </c:pt>
                <c:pt idx="12">
                  <c:v>37572.14</c:v>
                </c:pt>
                <c:pt idx="13">
                  <c:v>43513.10500000001</c:v>
                </c:pt>
                <c:pt idx="14">
                  <c:v>41750.949999999983</c:v>
                </c:pt>
                <c:pt idx="15">
                  <c:v>58948.776500000007</c:v>
                </c:pt>
                <c:pt idx="16">
                  <c:v>57340.754000000015</c:v>
                </c:pt>
                <c:pt idx="17">
                  <c:v>57115.339000000007</c:v>
                </c:pt>
                <c:pt idx="18">
                  <c:v>58241.619000000035</c:v>
                </c:pt>
                <c:pt idx="19">
                  <c:v>57115.339000000007</c:v>
                </c:pt>
                <c:pt idx="20">
                  <c:v>57115.339000000007</c:v>
                </c:pt>
                <c:pt idx="21">
                  <c:v>69555.658999999985</c:v>
                </c:pt>
                <c:pt idx="22">
                  <c:v>62312.02900000001</c:v>
                </c:pt>
                <c:pt idx="23">
                  <c:v>70214.793999999994</c:v>
                </c:pt>
                <c:pt idx="24">
                  <c:v>61652.894000000029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93-484D-84A6-97D8A74F1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39997792"/>
        <c:axId val="-1339995312"/>
      </c:lineChart>
      <c:catAx>
        <c:axId val="-133999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1339995312"/>
        <c:crosses val="autoZero"/>
        <c:auto val="1"/>
        <c:lblAlgn val="ctr"/>
        <c:lblOffset val="100"/>
        <c:noMultiLvlLbl val="0"/>
      </c:catAx>
      <c:valAx>
        <c:axId val="-133999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133999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6574061922815204"/>
          <c:y val="0.101043935847085"/>
          <c:w val="0.128086662778264"/>
          <c:h val="0.5205776857745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b="1"/>
              <a:t>Projections: Profit &amp; Loss, Annual</a:t>
            </a:r>
          </a:p>
        </c:rich>
      </c:tx>
      <c:layout>
        <c:manualLayout>
          <c:xMode val="edge"/>
          <c:yMode val="edge"/>
          <c:x val="0.33233304375252498"/>
          <c:y val="5.2777777777777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317599460552894E-2"/>
          <c:y val="0.138071303587052"/>
          <c:w val="0.83736722221927196"/>
          <c:h val="0.73643635170603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&amp; graphs'!$A$12</c:f>
              <c:strCache>
                <c:ptCount val="1"/>
                <c:pt idx="0">
                  <c:v>Total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'Summary &amp; graphs'!$B$11:$D$11</c:f>
              <c:strCache>
                <c:ptCount val="3"/>
                <c:pt idx="0">
                  <c:v>FY18</c:v>
                </c:pt>
                <c:pt idx="1">
                  <c:v>FY19</c:v>
                </c:pt>
                <c:pt idx="2">
                  <c:v>FY20</c:v>
                </c:pt>
              </c:strCache>
            </c:strRef>
          </c:cat>
          <c:val>
            <c:numRef>
              <c:f>'Summary &amp; graphs'!$B$12:$D$12</c:f>
              <c:numCache>
                <c:formatCode>_-* #,##0_-;\-* #,##0_-;_-* "-"??_-;_-@_-</c:formatCode>
                <c:ptCount val="3"/>
                <c:pt idx="0">
                  <c:v>500875</c:v>
                </c:pt>
                <c:pt idx="1">
                  <c:v>2422680</c:v>
                </c:pt>
                <c:pt idx="2">
                  <c:v>3468860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24-7047-9569-242C3B2B2079}"/>
            </c:ext>
          </c:extLst>
        </c:ser>
        <c:ser>
          <c:idx val="1"/>
          <c:order val="1"/>
          <c:tx>
            <c:strRef>
              <c:f>'Summary &amp; graphs'!$A$13</c:f>
              <c:strCache>
                <c:ptCount val="1"/>
                <c:pt idx="0">
                  <c:v>Total cost of sales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'Summary &amp; graphs'!$B$11:$D$11</c:f>
              <c:strCache>
                <c:ptCount val="3"/>
                <c:pt idx="0">
                  <c:v>FY18</c:v>
                </c:pt>
                <c:pt idx="1">
                  <c:v>FY19</c:v>
                </c:pt>
                <c:pt idx="2">
                  <c:v>FY20</c:v>
                </c:pt>
              </c:strCache>
            </c:strRef>
          </c:cat>
          <c:val>
            <c:numRef>
              <c:f>'Summary &amp; graphs'!$B$13:$D$13</c:f>
              <c:numCache>
                <c:formatCode>_-* #,##0_-;\-* #,##0_-;_-* "-"??_-;_-@_-</c:formatCode>
                <c:ptCount val="3"/>
                <c:pt idx="0">
                  <c:v>197727.5</c:v>
                </c:pt>
                <c:pt idx="1">
                  <c:v>920618.4</c:v>
                </c:pt>
                <c:pt idx="2">
                  <c:v>1318166.8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24-7047-9569-242C3B2B2079}"/>
            </c:ext>
          </c:extLst>
        </c:ser>
        <c:ser>
          <c:idx val="2"/>
          <c:order val="2"/>
          <c:tx>
            <c:strRef>
              <c:f>'Summary &amp; graphs'!$A$14</c:f>
              <c:strCache>
                <c:ptCount val="1"/>
                <c:pt idx="0">
                  <c:v>Gross Profit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'Summary &amp; graphs'!$B$11:$D$11</c:f>
              <c:strCache>
                <c:ptCount val="3"/>
                <c:pt idx="0">
                  <c:v>FY18</c:v>
                </c:pt>
                <c:pt idx="1">
                  <c:v>FY19</c:v>
                </c:pt>
                <c:pt idx="2">
                  <c:v>FY20</c:v>
                </c:pt>
              </c:strCache>
            </c:strRef>
          </c:cat>
          <c:val>
            <c:numRef>
              <c:f>'Summary &amp; graphs'!$B$14:$D$14</c:f>
              <c:numCache>
                <c:formatCode>_-* #,##0_-;\-* #,##0_-;_-* "-"??_-;_-@_-</c:formatCode>
                <c:ptCount val="3"/>
                <c:pt idx="0">
                  <c:v>303147.5</c:v>
                </c:pt>
                <c:pt idx="1">
                  <c:v>1502061.5999999999</c:v>
                </c:pt>
                <c:pt idx="2">
                  <c:v>2150693.1999999997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24-7047-9569-242C3B2B2079}"/>
            </c:ext>
          </c:extLst>
        </c:ser>
        <c:ser>
          <c:idx val="3"/>
          <c:order val="3"/>
          <c:tx>
            <c:strRef>
              <c:f>'Summary &amp; graphs'!$A$15</c:f>
              <c:strCache>
                <c:ptCount val="1"/>
                <c:pt idx="0">
                  <c:v>Total overheads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'Summary &amp; graphs'!$B$11:$D$11</c:f>
              <c:strCache>
                <c:ptCount val="3"/>
                <c:pt idx="0">
                  <c:v>FY18</c:v>
                </c:pt>
                <c:pt idx="1">
                  <c:v>FY19</c:v>
                </c:pt>
                <c:pt idx="2">
                  <c:v>FY20</c:v>
                </c:pt>
              </c:strCache>
            </c:strRef>
          </c:cat>
          <c:val>
            <c:numRef>
              <c:f>'Summary &amp; graphs'!$B$15:$D$15</c:f>
              <c:numCache>
                <c:formatCode>_-* #,##0_-;\-* #,##0_-;_-* "-"??_-;_-@_-</c:formatCode>
                <c:ptCount val="3"/>
                <c:pt idx="0">
                  <c:v>232028.0625</c:v>
                </c:pt>
                <c:pt idx="1">
                  <c:v>1018990.5674999999</c:v>
                </c:pt>
                <c:pt idx="2">
                  <c:v>1403285.3245000001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24-7047-9569-242C3B2B2079}"/>
            </c:ext>
          </c:extLst>
        </c:ser>
        <c:ser>
          <c:idx val="4"/>
          <c:order val="4"/>
          <c:tx>
            <c:strRef>
              <c:f>'Summary &amp; graphs'!$A$16</c:f>
              <c:strCache>
                <c:ptCount val="1"/>
                <c:pt idx="0">
                  <c:v>Operating Profit (Loss)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'Summary &amp; graphs'!$B$11:$D$11</c:f>
              <c:strCache>
                <c:ptCount val="3"/>
                <c:pt idx="0">
                  <c:v>FY18</c:v>
                </c:pt>
                <c:pt idx="1">
                  <c:v>FY19</c:v>
                </c:pt>
                <c:pt idx="2">
                  <c:v>FY20</c:v>
                </c:pt>
              </c:strCache>
            </c:strRef>
          </c:cat>
          <c:val>
            <c:numRef>
              <c:f>'Summary &amp; graphs'!$B$16:$D$16</c:f>
              <c:numCache>
                <c:formatCode>_-* #,##0_-;\-* #,##0_-;_-* "-"??_-;_-@_-</c:formatCode>
                <c:ptCount val="3"/>
                <c:pt idx="0">
                  <c:v>71119.4375</c:v>
                </c:pt>
                <c:pt idx="1">
                  <c:v>483071.03249999997</c:v>
                </c:pt>
                <c:pt idx="2">
                  <c:v>747407.87549999962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24-7047-9569-242C3B2B2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39967312"/>
        <c:axId val="-1339964560"/>
      </c:barChart>
      <c:catAx>
        <c:axId val="-133996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1339964560"/>
        <c:crosses val="autoZero"/>
        <c:auto val="1"/>
        <c:lblAlgn val="ctr"/>
        <c:lblOffset val="100"/>
        <c:noMultiLvlLbl val="0"/>
      </c:catAx>
      <c:valAx>
        <c:axId val="-133996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133996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Weekly average revenues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'Summary &amp; graphs'!$A$63</c:f>
              <c:strCache>
                <c:ptCount val="1"/>
                <c:pt idx="0">
                  <c:v>Weekly revenue - eat 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'Summary &amp; graphs'!$B$61:$AB$62</c:f>
              <c:multiLvlStrCache>
                <c:ptCount val="27"/>
                <c:lvl>
                  <c:pt idx="0">
                    <c:v>Apr</c:v>
                  </c:pt>
                  <c:pt idx="1">
                    <c:v>May</c:v>
                  </c:pt>
                  <c:pt idx="2">
                    <c:v>Jun</c:v>
                  </c:pt>
                  <c:pt idx="3">
                    <c:v>Jul</c:v>
                  </c:pt>
                  <c:pt idx="4">
                    <c:v>Aug</c:v>
                  </c:pt>
                  <c:pt idx="5">
                    <c:v>Sep</c:v>
                  </c:pt>
                  <c:pt idx="6">
                    <c:v>Oct</c:v>
                  </c:pt>
                  <c:pt idx="7">
                    <c:v>Nov</c:v>
                  </c:pt>
                  <c:pt idx="8">
                    <c:v>Dec</c:v>
                  </c:pt>
                  <c:pt idx="9">
                    <c:v>Jan</c:v>
                  </c:pt>
                  <c:pt idx="10">
                    <c:v>Feb</c:v>
                  </c:pt>
                  <c:pt idx="11">
                    <c:v>Mar</c:v>
                  </c:pt>
                  <c:pt idx="12">
                    <c:v>Apr</c:v>
                  </c:pt>
                  <c:pt idx="13">
                    <c:v>May</c:v>
                  </c:pt>
                  <c:pt idx="14">
                    <c:v>Jun</c:v>
                  </c:pt>
                  <c:pt idx="15">
                    <c:v>Jul</c:v>
                  </c:pt>
                  <c:pt idx="16">
                    <c:v>Aug</c:v>
                  </c:pt>
                  <c:pt idx="17">
                    <c:v>Sep</c:v>
                  </c:pt>
                  <c:pt idx="18">
                    <c:v>Oct</c:v>
                  </c:pt>
                  <c:pt idx="19">
                    <c:v>Nov</c:v>
                  </c:pt>
                  <c:pt idx="20">
                    <c:v>Dec</c:v>
                  </c:pt>
                  <c:pt idx="21">
                    <c:v>Jan</c:v>
                  </c:pt>
                  <c:pt idx="22">
                    <c:v>Feb</c:v>
                  </c:pt>
                  <c:pt idx="23">
                    <c:v>Mar</c:v>
                  </c:pt>
                  <c:pt idx="24">
                    <c:v>Apr</c:v>
                  </c:pt>
                  <c:pt idx="25">
                    <c:v>May</c:v>
                  </c:pt>
                  <c:pt idx="26">
                    <c:v>Jun</c:v>
                  </c:pt>
                </c:lvl>
                <c:lvl>
                  <c:pt idx="9">
                    <c:v>2019</c:v>
                  </c:pt>
                  <c:pt idx="21">
                    <c:v>2020</c:v>
                  </c:pt>
                </c:lvl>
              </c:multiLvlStrCache>
            </c:multiLvlStrRef>
          </c:cat>
          <c:val>
            <c:numRef>
              <c:f>'Summary &amp; graphs'!$B$63:$AB$63</c:f>
              <c:numCache>
                <c:formatCode>General</c:formatCode>
                <c:ptCount val="27"/>
                <c:pt idx="0">
                  <c:v>147900</c:v>
                </c:pt>
                <c:pt idx="1">
                  <c:v>158100</c:v>
                </c:pt>
                <c:pt idx="2">
                  <c:v>153000</c:v>
                </c:pt>
                <c:pt idx="3">
                  <c:v>158100</c:v>
                </c:pt>
                <c:pt idx="4">
                  <c:v>158100</c:v>
                </c:pt>
                <c:pt idx="5">
                  <c:v>153000</c:v>
                </c:pt>
                <c:pt idx="6">
                  <c:v>158100</c:v>
                </c:pt>
                <c:pt idx="7">
                  <c:v>183600</c:v>
                </c:pt>
                <c:pt idx="8">
                  <c:v>244800</c:v>
                </c:pt>
                <c:pt idx="9">
                  <c:v>189720</c:v>
                </c:pt>
                <c:pt idx="10">
                  <c:v>171360</c:v>
                </c:pt>
                <c:pt idx="11">
                  <c:v>189720</c:v>
                </c:pt>
                <c:pt idx="12">
                  <c:v>171360</c:v>
                </c:pt>
                <c:pt idx="13">
                  <c:v>189720</c:v>
                </c:pt>
                <c:pt idx="14">
                  <c:v>183600</c:v>
                </c:pt>
                <c:pt idx="15">
                  <c:v>252960</c:v>
                </c:pt>
                <c:pt idx="16">
                  <c:v>252960</c:v>
                </c:pt>
                <c:pt idx="17">
                  <c:v>244800</c:v>
                </c:pt>
                <c:pt idx="18">
                  <c:v>252960</c:v>
                </c:pt>
                <c:pt idx="19">
                  <c:v>244800</c:v>
                </c:pt>
                <c:pt idx="20">
                  <c:v>244800</c:v>
                </c:pt>
                <c:pt idx="21">
                  <c:v>295120</c:v>
                </c:pt>
                <c:pt idx="22">
                  <c:v>266560</c:v>
                </c:pt>
                <c:pt idx="23">
                  <c:v>295120</c:v>
                </c:pt>
                <c:pt idx="24">
                  <c:v>266560</c:v>
                </c:pt>
                <c:pt idx="25">
                  <c:v>295120</c:v>
                </c:pt>
                <c:pt idx="26">
                  <c:v>285600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5F-1844-BAA2-35CBCD68E7C8}"/>
            </c:ext>
          </c:extLst>
        </c:ser>
        <c:ser>
          <c:idx val="2"/>
          <c:order val="2"/>
          <c:tx>
            <c:strRef>
              <c:f>'Summary &amp; graphs'!$A$65</c:f>
              <c:strCache>
                <c:ptCount val="1"/>
                <c:pt idx="0">
                  <c:v>Weekly Revenue - 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'Summary &amp; graphs'!$B$61:$AB$62</c:f>
              <c:multiLvlStrCache>
                <c:ptCount val="27"/>
                <c:lvl>
                  <c:pt idx="0">
                    <c:v>Apr</c:v>
                  </c:pt>
                  <c:pt idx="1">
                    <c:v>May</c:v>
                  </c:pt>
                  <c:pt idx="2">
                    <c:v>Jun</c:v>
                  </c:pt>
                  <c:pt idx="3">
                    <c:v>Jul</c:v>
                  </c:pt>
                  <c:pt idx="4">
                    <c:v>Aug</c:v>
                  </c:pt>
                  <c:pt idx="5">
                    <c:v>Sep</c:v>
                  </c:pt>
                  <c:pt idx="6">
                    <c:v>Oct</c:v>
                  </c:pt>
                  <c:pt idx="7">
                    <c:v>Nov</c:v>
                  </c:pt>
                  <c:pt idx="8">
                    <c:v>Dec</c:v>
                  </c:pt>
                  <c:pt idx="9">
                    <c:v>Jan</c:v>
                  </c:pt>
                  <c:pt idx="10">
                    <c:v>Feb</c:v>
                  </c:pt>
                  <c:pt idx="11">
                    <c:v>Mar</c:v>
                  </c:pt>
                  <c:pt idx="12">
                    <c:v>Apr</c:v>
                  </c:pt>
                  <c:pt idx="13">
                    <c:v>May</c:v>
                  </c:pt>
                  <c:pt idx="14">
                    <c:v>Jun</c:v>
                  </c:pt>
                  <c:pt idx="15">
                    <c:v>Jul</c:v>
                  </c:pt>
                  <c:pt idx="16">
                    <c:v>Aug</c:v>
                  </c:pt>
                  <c:pt idx="17">
                    <c:v>Sep</c:v>
                  </c:pt>
                  <c:pt idx="18">
                    <c:v>Oct</c:v>
                  </c:pt>
                  <c:pt idx="19">
                    <c:v>Nov</c:v>
                  </c:pt>
                  <c:pt idx="20">
                    <c:v>Dec</c:v>
                  </c:pt>
                  <c:pt idx="21">
                    <c:v>Jan</c:v>
                  </c:pt>
                  <c:pt idx="22">
                    <c:v>Feb</c:v>
                  </c:pt>
                  <c:pt idx="23">
                    <c:v>Mar</c:v>
                  </c:pt>
                  <c:pt idx="24">
                    <c:v>Apr</c:v>
                  </c:pt>
                  <c:pt idx="25">
                    <c:v>May</c:v>
                  </c:pt>
                  <c:pt idx="26">
                    <c:v>Jun</c:v>
                  </c:pt>
                </c:lvl>
                <c:lvl>
                  <c:pt idx="9">
                    <c:v>2019</c:v>
                  </c:pt>
                  <c:pt idx="21">
                    <c:v>2020</c:v>
                  </c:pt>
                </c:lvl>
              </c:multiLvlStrCache>
            </c:multiLvlStrRef>
          </c:cat>
          <c:val>
            <c:numRef>
              <c:f>'Summary &amp; graphs'!$B$65:$AB$65</c:f>
              <c:numCache>
                <c:formatCode>General</c:formatCode>
                <c:ptCount val="27"/>
                <c:pt idx="0">
                  <c:v>147900</c:v>
                </c:pt>
                <c:pt idx="1">
                  <c:v>177475</c:v>
                </c:pt>
                <c:pt idx="2">
                  <c:v>175500</c:v>
                </c:pt>
                <c:pt idx="3">
                  <c:v>181350</c:v>
                </c:pt>
                <c:pt idx="4">
                  <c:v>181350</c:v>
                </c:pt>
                <c:pt idx="5">
                  <c:v>175500</c:v>
                </c:pt>
                <c:pt idx="6">
                  <c:v>181350</c:v>
                </c:pt>
                <c:pt idx="7">
                  <c:v>206100</c:v>
                </c:pt>
                <c:pt idx="8">
                  <c:v>267300</c:v>
                </c:pt>
                <c:pt idx="9">
                  <c:v>212970</c:v>
                </c:pt>
                <c:pt idx="10">
                  <c:v>192360</c:v>
                </c:pt>
                <c:pt idx="11">
                  <c:v>212970</c:v>
                </c:pt>
                <c:pt idx="12">
                  <c:v>192360</c:v>
                </c:pt>
                <c:pt idx="13">
                  <c:v>212970</c:v>
                </c:pt>
                <c:pt idx="14">
                  <c:v>206100</c:v>
                </c:pt>
                <c:pt idx="15">
                  <c:v>276210</c:v>
                </c:pt>
                <c:pt idx="16">
                  <c:v>276210</c:v>
                </c:pt>
                <c:pt idx="17">
                  <c:v>267300</c:v>
                </c:pt>
                <c:pt idx="18">
                  <c:v>276210</c:v>
                </c:pt>
                <c:pt idx="19">
                  <c:v>267300</c:v>
                </c:pt>
                <c:pt idx="20">
                  <c:v>267300</c:v>
                </c:pt>
                <c:pt idx="21">
                  <c:v>318370</c:v>
                </c:pt>
                <c:pt idx="22">
                  <c:v>287560</c:v>
                </c:pt>
                <c:pt idx="23">
                  <c:v>318370</c:v>
                </c:pt>
                <c:pt idx="24">
                  <c:v>287560</c:v>
                </c:pt>
                <c:pt idx="25">
                  <c:v>318370</c:v>
                </c:pt>
                <c:pt idx="26">
                  <c:v>308100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5F-1844-BAA2-35CBCD68E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39929488"/>
        <c:axId val="-1339926224"/>
      </c:lineChart>
      <c:lineChart>
        <c:grouping val="standard"/>
        <c:varyColors val="0"/>
        <c:ser>
          <c:idx val="1"/>
          <c:order val="1"/>
          <c:tx>
            <c:strRef>
              <c:f>'Summary &amp; graphs'!$A$64</c:f>
              <c:strCache>
                <c:ptCount val="1"/>
                <c:pt idx="0">
                  <c:v>Weekly revenue - takeaway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'Summary &amp; graphs'!$B$61:$AB$62</c:f>
              <c:multiLvlStrCache>
                <c:ptCount val="27"/>
                <c:lvl>
                  <c:pt idx="0">
                    <c:v>Apr</c:v>
                  </c:pt>
                  <c:pt idx="1">
                    <c:v>May</c:v>
                  </c:pt>
                  <c:pt idx="2">
                    <c:v>Jun</c:v>
                  </c:pt>
                  <c:pt idx="3">
                    <c:v>Jul</c:v>
                  </c:pt>
                  <c:pt idx="4">
                    <c:v>Aug</c:v>
                  </c:pt>
                  <c:pt idx="5">
                    <c:v>Sep</c:v>
                  </c:pt>
                  <c:pt idx="6">
                    <c:v>Oct</c:v>
                  </c:pt>
                  <c:pt idx="7">
                    <c:v>Nov</c:v>
                  </c:pt>
                  <c:pt idx="8">
                    <c:v>Dec</c:v>
                  </c:pt>
                  <c:pt idx="9">
                    <c:v>Jan</c:v>
                  </c:pt>
                  <c:pt idx="10">
                    <c:v>Feb</c:v>
                  </c:pt>
                  <c:pt idx="11">
                    <c:v>Mar</c:v>
                  </c:pt>
                  <c:pt idx="12">
                    <c:v>Apr</c:v>
                  </c:pt>
                  <c:pt idx="13">
                    <c:v>May</c:v>
                  </c:pt>
                  <c:pt idx="14">
                    <c:v>Jun</c:v>
                  </c:pt>
                  <c:pt idx="15">
                    <c:v>Jul</c:v>
                  </c:pt>
                  <c:pt idx="16">
                    <c:v>Aug</c:v>
                  </c:pt>
                  <c:pt idx="17">
                    <c:v>Sep</c:v>
                  </c:pt>
                  <c:pt idx="18">
                    <c:v>Oct</c:v>
                  </c:pt>
                  <c:pt idx="19">
                    <c:v>Nov</c:v>
                  </c:pt>
                  <c:pt idx="20">
                    <c:v>Dec</c:v>
                  </c:pt>
                  <c:pt idx="21">
                    <c:v>Jan</c:v>
                  </c:pt>
                  <c:pt idx="22">
                    <c:v>Feb</c:v>
                  </c:pt>
                  <c:pt idx="23">
                    <c:v>Mar</c:v>
                  </c:pt>
                  <c:pt idx="24">
                    <c:v>Apr</c:v>
                  </c:pt>
                  <c:pt idx="25">
                    <c:v>May</c:v>
                  </c:pt>
                  <c:pt idx="26">
                    <c:v>Jun</c:v>
                  </c:pt>
                </c:lvl>
                <c:lvl>
                  <c:pt idx="9">
                    <c:v>2019</c:v>
                  </c:pt>
                  <c:pt idx="21">
                    <c:v>2020</c:v>
                  </c:pt>
                </c:lvl>
              </c:multiLvlStrCache>
            </c:multiLvlStrRef>
          </c:cat>
          <c:val>
            <c:numRef>
              <c:f>'Summary &amp; graphs'!$B$64:$AB$64</c:f>
              <c:numCache>
                <c:formatCode>General</c:formatCode>
                <c:ptCount val="27"/>
                <c:pt idx="0">
                  <c:v>0</c:v>
                </c:pt>
                <c:pt idx="1">
                  <c:v>4375</c:v>
                </c:pt>
                <c:pt idx="2">
                  <c:v>5250</c:v>
                </c:pt>
                <c:pt idx="3">
                  <c:v>5250</c:v>
                </c:pt>
                <c:pt idx="4">
                  <c:v>5250</c:v>
                </c:pt>
                <c:pt idx="5">
                  <c:v>5250</c:v>
                </c:pt>
                <c:pt idx="6">
                  <c:v>5250</c:v>
                </c:pt>
                <c:pt idx="7">
                  <c:v>5250</c:v>
                </c:pt>
                <c:pt idx="8">
                  <c:v>5250</c:v>
                </c:pt>
                <c:pt idx="9">
                  <c:v>5250</c:v>
                </c:pt>
                <c:pt idx="10">
                  <c:v>5250</c:v>
                </c:pt>
                <c:pt idx="11">
                  <c:v>5250</c:v>
                </c:pt>
                <c:pt idx="12">
                  <c:v>5250</c:v>
                </c:pt>
                <c:pt idx="13">
                  <c:v>5250</c:v>
                </c:pt>
                <c:pt idx="14">
                  <c:v>5250</c:v>
                </c:pt>
                <c:pt idx="15">
                  <c:v>5250</c:v>
                </c:pt>
                <c:pt idx="16">
                  <c:v>5250</c:v>
                </c:pt>
                <c:pt idx="17">
                  <c:v>5250</c:v>
                </c:pt>
                <c:pt idx="18">
                  <c:v>5250</c:v>
                </c:pt>
                <c:pt idx="19">
                  <c:v>5250</c:v>
                </c:pt>
                <c:pt idx="20">
                  <c:v>5250</c:v>
                </c:pt>
                <c:pt idx="21">
                  <c:v>5250</c:v>
                </c:pt>
                <c:pt idx="22">
                  <c:v>5250</c:v>
                </c:pt>
                <c:pt idx="23">
                  <c:v>5250</c:v>
                </c:pt>
                <c:pt idx="24">
                  <c:v>5250</c:v>
                </c:pt>
                <c:pt idx="25">
                  <c:v>5250</c:v>
                </c:pt>
                <c:pt idx="26">
                  <c:v>5250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5F-1844-BAA2-35CBCD68E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39921264"/>
        <c:axId val="-1339923744"/>
      </c:lineChart>
      <c:catAx>
        <c:axId val="-133992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39926224"/>
        <c:crosses val="autoZero"/>
        <c:auto val="1"/>
        <c:lblAlgn val="ctr"/>
        <c:lblOffset val="100"/>
        <c:noMultiLvlLbl val="0"/>
      </c:catAx>
      <c:valAx>
        <c:axId val="-133992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39929488"/>
        <c:crosses val="autoZero"/>
        <c:crossBetween val="between"/>
      </c:valAx>
      <c:valAx>
        <c:axId val="-13399237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39921264"/>
        <c:crosses val="max"/>
        <c:crossBetween val="between"/>
      </c:valAx>
      <c:catAx>
        <c:axId val="-1339921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339923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25400</xdr:rowOff>
    </xdr:from>
    <xdr:to>
      <xdr:col>17</xdr:col>
      <xdr:colOff>63500</xdr:colOff>
      <xdr:row>32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31750</xdr:colOff>
      <xdr:row>34</xdr:row>
      <xdr:rowOff>165100</xdr:rowOff>
    </xdr:from>
    <xdr:to>
      <xdr:col>15</xdr:col>
      <xdr:colOff>812800</xdr:colOff>
      <xdr:row>57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6350</xdr:colOff>
      <xdr:row>68</xdr:row>
      <xdr:rowOff>0</xdr:rowOff>
    </xdr:from>
    <xdr:to>
      <xdr:col>9</xdr:col>
      <xdr:colOff>812800</xdr:colOff>
      <xdr:row>87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X69"/>
  <sheetViews>
    <sheetView tabSelected="1" zoomScale="90" zoomScaleNormal="75" zoomScaleSheetLayoutView="80" zoomScalePage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X13" sqref="X13"/>
    </sheetView>
  </sheetViews>
  <sheetFormatPr baseColWidth="10" defaultColWidth="10.6640625" defaultRowHeight="15" customHeight="1" x14ac:dyDescent="0.2"/>
  <cols>
    <col min="1" max="1" width="31.5" style="12" customWidth="1"/>
    <col min="2" max="2" width="31.6640625" style="13" bestFit="1" customWidth="1"/>
    <col min="3" max="5" width="13" style="14" bestFit="1" customWidth="1"/>
    <col min="6" max="8" width="13" style="2" bestFit="1" customWidth="1"/>
    <col min="9" max="9" width="14.1640625" style="2" bestFit="1" customWidth="1"/>
    <col min="10" max="11" width="13" style="2" bestFit="1" customWidth="1"/>
    <col min="12" max="13" width="13" style="6" bestFit="1" customWidth="1"/>
    <col min="14" max="19" width="13" style="2" bestFit="1" customWidth="1"/>
    <col min="20" max="21" width="13" style="6" bestFit="1" customWidth="1"/>
    <col min="22" max="22" width="16" style="6" bestFit="1" customWidth="1"/>
    <col min="23" max="24" width="13" style="2" bestFit="1" customWidth="1"/>
    <col min="25" max="26" width="13" style="6" bestFit="1" customWidth="1"/>
    <col min="27" max="32" width="13" style="2" bestFit="1" customWidth="1"/>
    <col min="33" max="34" width="13" style="6" bestFit="1" customWidth="1"/>
    <col min="35" max="35" width="16" style="6" bestFit="1" customWidth="1"/>
    <col min="36" max="39" width="11.33203125" style="2" bestFit="1" customWidth="1"/>
    <col min="40" max="40" width="11.33203125" style="6" bestFit="1" customWidth="1"/>
    <col min="41" max="41" width="12.33203125" style="6" customWidth="1"/>
    <col min="42" max="42" width="11.33203125" style="2" bestFit="1" customWidth="1"/>
    <col min="43" max="53" width="13.83203125" style="2" bestFit="1" customWidth="1"/>
    <col min="54" max="54" width="13.83203125" style="2" customWidth="1"/>
    <col min="55" max="55" width="12.33203125" style="2" customWidth="1"/>
    <col min="56" max="67" width="13.83203125" style="2" bestFit="1" customWidth="1"/>
    <col min="68" max="68" width="13.83203125" style="2" customWidth="1"/>
    <col min="69" max="69" width="12.33203125" style="2" customWidth="1"/>
    <col min="70" max="70" width="11" style="2" customWidth="1"/>
    <col min="71" max="71" width="19.33203125" style="2" customWidth="1"/>
    <col min="72" max="72" width="15.1640625" style="2" bestFit="1" customWidth="1"/>
    <col min="73" max="73" width="15.6640625" style="2" customWidth="1"/>
    <col min="74" max="74" width="15" style="2" customWidth="1"/>
    <col min="75" max="75" width="14.33203125" style="2" customWidth="1"/>
    <col min="76" max="76" width="17.5" style="2" customWidth="1"/>
    <col min="77" max="77" width="12.1640625" style="2" bestFit="1" customWidth="1"/>
    <col min="78" max="82" width="12.5" style="2" bestFit="1" customWidth="1"/>
    <col min="83" max="86" width="14.1640625" style="2" bestFit="1" customWidth="1"/>
    <col min="87" max="87" width="12.5" style="2" bestFit="1" customWidth="1"/>
    <col min="88" max="99" width="14.1640625" style="2" bestFit="1" customWidth="1"/>
    <col min="100" max="100" width="15.1640625" style="2" bestFit="1" customWidth="1"/>
    <col min="101" max="113" width="14.1640625" style="2" bestFit="1" customWidth="1"/>
    <col min="114" max="114" width="15.1640625" style="2" bestFit="1" customWidth="1"/>
    <col min="115" max="127" width="14.1640625" style="2" bestFit="1" customWidth="1"/>
    <col min="128" max="128" width="14.83203125" style="6" bestFit="1" customWidth="1"/>
    <col min="129" max="16384" width="10.6640625" style="6"/>
  </cols>
  <sheetData>
    <row r="1" spans="1:122" s="91" customFormat="1" ht="18" x14ac:dyDescent="0.2">
      <c r="A1" s="92" t="s">
        <v>46</v>
      </c>
      <c r="B1" s="93">
        <v>0.03</v>
      </c>
      <c r="C1" s="85">
        <v>2018</v>
      </c>
      <c r="D1" s="85">
        <f>C1</f>
        <v>2018</v>
      </c>
      <c r="E1" s="85">
        <f>D1</f>
        <v>2018</v>
      </c>
      <c r="F1" s="85">
        <f>E1</f>
        <v>2018</v>
      </c>
      <c r="G1" s="85">
        <f>F1</f>
        <v>2018</v>
      </c>
      <c r="H1" s="85">
        <f>G1</f>
        <v>2018</v>
      </c>
      <c r="I1" s="86" t="s">
        <v>89</v>
      </c>
      <c r="J1" s="87">
        <f>H1</f>
        <v>2018</v>
      </c>
      <c r="K1" s="85">
        <f>J1</f>
        <v>2018</v>
      </c>
      <c r="L1" s="85">
        <f>K1</f>
        <v>2018</v>
      </c>
      <c r="M1" s="85">
        <f>L1</f>
        <v>2018</v>
      </c>
      <c r="N1" s="85">
        <f>M1</f>
        <v>2018</v>
      </c>
      <c r="O1" s="85">
        <f>N1</f>
        <v>2018</v>
      </c>
      <c r="P1" s="85">
        <f>O1+1</f>
        <v>2019</v>
      </c>
      <c r="Q1" s="85">
        <f>P1</f>
        <v>2019</v>
      </c>
      <c r="R1" s="85">
        <f>Q1</f>
        <v>2019</v>
      </c>
      <c r="S1" s="85">
        <f>R1</f>
        <v>2019</v>
      </c>
      <c r="T1" s="85">
        <f>S1</f>
        <v>2019</v>
      </c>
      <c r="U1" s="85">
        <f>T1</f>
        <v>2019</v>
      </c>
      <c r="V1" s="88" t="s">
        <v>95</v>
      </c>
      <c r="W1" s="87">
        <f>U1</f>
        <v>2019</v>
      </c>
      <c r="X1" s="85">
        <f>W1</f>
        <v>2019</v>
      </c>
      <c r="Y1" s="85">
        <f>X1</f>
        <v>2019</v>
      </c>
      <c r="Z1" s="85">
        <f>Y1</f>
        <v>2019</v>
      </c>
      <c r="AA1" s="85">
        <f>Z1</f>
        <v>2019</v>
      </c>
      <c r="AB1" s="85">
        <f>AA1</f>
        <v>2019</v>
      </c>
      <c r="AC1" s="85">
        <f>AB1+1</f>
        <v>2020</v>
      </c>
      <c r="AD1" s="85">
        <f>AC1</f>
        <v>2020</v>
      </c>
      <c r="AE1" s="85">
        <f>AD1</f>
        <v>2020</v>
      </c>
      <c r="AF1" s="85">
        <f>AE1</f>
        <v>2020</v>
      </c>
      <c r="AG1" s="85">
        <f>AF1</f>
        <v>2020</v>
      </c>
      <c r="AH1" s="85">
        <f>AG1</f>
        <v>2020</v>
      </c>
      <c r="AI1" s="88" t="s">
        <v>96</v>
      </c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</row>
    <row r="2" spans="1:122" s="21" customFormat="1" ht="39" customHeight="1" x14ac:dyDescent="0.2">
      <c r="A2" s="22"/>
      <c r="B2" s="1" t="s">
        <v>30</v>
      </c>
      <c r="C2" s="17" t="s">
        <v>20</v>
      </c>
      <c r="D2" s="16" t="s">
        <v>19</v>
      </c>
      <c r="E2" s="16" t="s">
        <v>18</v>
      </c>
      <c r="F2" s="16" t="s">
        <v>17</v>
      </c>
      <c r="G2" s="16" t="s">
        <v>16</v>
      </c>
      <c r="H2" s="18" t="s">
        <v>15</v>
      </c>
      <c r="I2" s="19" t="s">
        <v>21</v>
      </c>
      <c r="J2" s="15" t="s">
        <v>14</v>
      </c>
      <c r="K2" s="16" t="s">
        <v>13</v>
      </c>
      <c r="L2" s="16" t="s">
        <v>29</v>
      </c>
      <c r="M2" s="16" t="s">
        <v>12</v>
      </c>
      <c r="N2" s="16" t="s">
        <v>11</v>
      </c>
      <c r="O2" s="16" t="s">
        <v>10</v>
      </c>
      <c r="P2" s="17" t="s">
        <v>20</v>
      </c>
      <c r="Q2" s="16" t="s">
        <v>19</v>
      </c>
      <c r="R2" s="16" t="s">
        <v>18</v>
      </c>
      <c r="S2" s="16" t="s">
        <v>17</v>
      </c>
      <c r="T2" s="16" t="s">
        <v>16</v>
      </c>
      <c r="U2" s="18" t="s">
        <v>15</v>
      </c>
      <c r="V2" s="19" t="s">
        <v>21</v>
      </c>
      <c r="W2" s="15" t="s">
        <v>14</v>
      </c>
      <c r="X2" s="16" t="s">
        <v>13</v>
      </c>
      <c r="Y2" s="16" t="s">
        <v>29</v>
      </c>
      <c r="Z2" s="16" t="s">
        <v>12</v>
      </c>
      <c r="AA2" s="16" t="s">
        <v>11</v>
      </c>
      <c r="AB2" s="16" t="s">
        <v>10</v>
      </c>
      <c r="AC2" s="17" t="s">
        <v>20</v>
      </c>
      <c r="AD2" s="16" t="s">
        <v>19</v>
      </c>
      <c r="AE2" s="16" t="s">
        <v>18</v>
      </c>
      <c r="AF2" s="16" t="s">
        <v>17</v>
      </c>
      <c r="AG2" s="16" t="s">
        <v>16</v>
      </c>
      <c r="AH2" s="18" t="s">
        <v>15</v>
      </c>
      <c r="AI2" s="19" t="s">
        <v>21</v>
      </c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</row>
    <row r="3" spans="1:122" s="11" customFormat="1" ht="18" customHeight="1" x14ac:dyDescent="0.15">
      <c r="A3" s="7" t="s">
        <v>31</v>
      </c>
      <c r="B3" s="8"/>
      <c r="C3" s="9"/>
      <c r="D3" s="9"/>
      <c r="E3" s="9"/>
      <c r="F3" s="9"/>
      <c r="G3" s="9"/>
      <c r="H3" s="9"/>
      <c r="I3" s="25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25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25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</row>
    <row r="4" spans="1:122" s="42" customFormat="1" ht="16" x14ac:dyDescent="0.2">
      <c r="A4" s="43" t="s">
        <v>59</v>
      </c>
      <c r="B4" s="44">
        <f>'P&amp;L projections'!B3</f>
        <v>0</v>
      </c>
      <c r="C4" s="47">
        <v>31</v>
      </c>
      <c r="D4" s="47">
        <v>28</v>
      </c>
      <c r="E4" s="47">
        <v>30</v>
      </c>
      <c r="F4" s="47">
        <v>29</v>
      </c>
      <c r="G4" s="47">
        <v>31</v>
      </c>
      <c r="H4" s="48">
        <v>30</v>
      </c>
      <c r="I4" s="41"/>
      <c r="J4" s="45">
        <v>31</v>
      </c>
      <c r="K4" s="46">
        <v>31</v>
      </c>
      <c r="L4" s="47">
        <v>30</v>
      </c>
      <c r="M4" s="47">
        <v>31</v>
      </c>
      <c r="N4" s="47">
        <v>30</v>
      </c>
      <c r="O4" s="47">
        <v>30</v>
      </c>
      <c r="P4" s="47">
        <v>31</v>
      </c>
      <c r="Q4" s="47">
        <v>28</v>
      </c>
      <c r="R4" s="47">
        <v>31</v>
      </c>
      <c r="S4" s="47">
        <v>28</v>
      </c>
      <c r="T4" s="47">
        <v>31</v>
      </c>
      <c r="U4" s="48">
        <v>30</v>
      </c>
      <c r="V4" s="41"/>
      <c r="W4" s="45">
        <v>31</v>
      </c>
      <c r="X4" s="46">
        <v>31</v>
      </c>
      <c r="Y4" s="47">
        <v>30</v>
      </c>
      <c r="Z4" s="47">
        <v>31</v>
      </c>
      <c r="AA4" s="47">
        <v>30</v>
      </c>
      <c r="AB4" s="47">
        <v>30</v>
      </c>
      <c r="AC4" s="47">
        <v>31</v>
      </c>
      <c r="AD4" s="47">
        <v>28</v>
      </c>
      <c r="AE4" s="47">
        <v>31</v>
      </c>
      <c r="AF4" s="47">
        <v>28</v>
      </c>
      <c r="AG4" s="47">
        <v>31</v>
      </c>
      <c r="AH4" s="48">
        <v>30</v>
      </c>
      <c r="AI4" s="41"/>
    </row>
    <row r="5" spans="1:122" s="154" customFormat="1" ht="18" customHeight="1" x14ac:dyDescent="0.2">
      <c r="A5" s="38" t="s">
        <v>81</v>
      </c>
      <c r="B5" s="162" t="s">
        <v>83</v>
      </c>
      <c r="C5" s="40"/>
      <c r="D5" s="40"/>
      <c r="E5" s="40"/>
      <c r="F5" s="40">
        <v>68</v>
      </c>
      <c r="G5" s="47">
        <v>68</v>
      </c>
      <c r="H5" s="47">
        <f>G5</f>
        <v>68</v>
      </c>
      <c r="I5" s="41"/>
      <c r="J5" s="39">
        <f>H5</f>
        <v>68</v>
      </c>
      <c r="K5" s="47">
        <f t="shared" ref="K5:U5" si="0">J5</f>
        <v>68</v>
      </c>
      <c r="L5" s="47">
        <f t="shared" si="0"/>
        <v>68</v>
      </c>
      <c r="M5" s="47">
        <f t="shared" si="0"/>
        <v>68</v>
      </c>
      <c r="N5" s="47">
        <f t="shared" si="0"/>
        <v>68</v>
      </c>
      <c r="O5" s="47">
        <f t="shared" si="0"/>
        <v>68</v>
      </c>
      <c r="P5" s="47">
        <f t="shared" si="0"/>
        <v>68</v>
      </c>
      <c r="Q5" s="47">
        <f t="shared" si="0"/>
        <v>68</v>
      </c>
      <c r="R5" s="47">
        <f t="shared" si="0"/>
        <v>68</v>
      </c>
      <c r="S5" s="47">
        <f t="shared" si="0"/>
        <v>68</v>
      </c>
      <c r="T5" s="47">
        <f t="shared" si="0"/>
        <v>68</v>
      </c>
      <c r="U5" s="47">
        <f t="shared" si="0"/>
        <v>68</v>
      </c>
      <c r="V5" s="41"/>
      <c r="W5" s="39">
        <f>U5</f>
        <v>68</v>
      </c>
      <c r="X5" s="47">
        <f t="shared" ref="X5:AH5" si="1">W5</f>
        <v>68</v>
      </c>
      <c r="Y5" s="47">
        <f t="shared" si="1"/>
        <v>68</v>
      </c>
      <c r="Z5" s="47">
        <f t="shared" si="1"/>
        <v>68</v>
      </c>
      <c r="AA5" s="47">
        <f t="shared" si="1"/>
        <v>68</v>
      </c>
      <c r="AB5" s="47">
        <f t="shared" si="1"/>
        <v>68</v>
      </c>
      <c r="AC5" s="47">
        <f t="shared" si="1"/>
        <v>68</v>
      </c>
      <c r="AD5" s="47">
        <f t="shared" si="1"/>
        <v>68</v>
      </c>
      <c r="AE5" s="47">
        <f t="shared" si="1"/>
        <v>68</v>
      </c>
      <c r="AF5" s="47">
        <f t="shared" si="1"/>
        <v>68</v>
      </c>
      <c r="AG5" s="47">
        <f t="shared" si="1"/>
        <v>68</v>
      </c>
      <c r="AH5" s="47">
        <f t="shared" si="1"/>
        <v>68</v>
      </c>
      <c r="AI5" s="4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3"/>
      <c r="DL5" s="153"/>
      <c r="DM5" s="153"/>
      <c r="DN5" s="153"/>
      <c r="DO5" s="153"/>
      <c r="DP5" s="153"/>
      <c r="DQ5" s="153"/>
      <c r="DR5" s="153"/>
    </row>
    <row r="6" spans="1:122" s="154" customFormat="1" ht="18" customHeight="1" x14ac:dyDescent="0.2">
      <c r="A6" s="43"/>
      <c r="B6" s="163" t="s">
        <v>90</v>
      </c>
      <c r="C6" s="187"/>
      <c r="D6" s="187"/>
      <c r="E6" s="187"/>
      <c r="F6" s="187">
        <v>2.5</v>
      </c>
      <c r="G6" s="187">
        <v>2.5</v>
      </c>
      <c r="H6" s="188">
        <v>2.5</v>
      </c>
      <c r="I6" s="41"/>
      <c r="J6" s="188">
        <v>2.5</v>
      </c>
      <c r="K6" s="187">
        <v>2.5</v>
      </c>
      <c r="L6" s="187">
        <v>2.5</v>
      </c>
      <c r="M6" s="187">
        <v>2.5</v>
      </c>
      <c r="N6" s="47">
        <v>3</v>
      </c>
      <c r="O6" s="47">
        <v>4</v>
      </c>
      <c r="P6" s="47">
        <v>3</v>
      </c>
      <c r="Q6" s="47">
        <v>3</v>
      </c>
      <c r="R6" s="47">
        <v>3</v>
      </c>
      <c r="S6" s="47">
        <v>3</v>
      </c>
      <c r="T6" s="47">
        <v>3</v>
      </c>
      <c r="U6" s="47">
        <v>3</v>
      </c>
      <c r="V6" s="41"/>
      <c r="W6" s="39">
        <v>4</v>
      </c>
      <c r="X6" s="47">
        <v>4</v>
      </c>
      <c r="Y6" s="47">
        <f t="shared" ref="Y6:AH6" si="2">X6</f>
        <v>4</v>
      </c>
      <c r="Z6" s="47">
        <f t="shared" si="2"/>
        <v>4</v>
      </c>
      <c r="AA6" s="47">
        <f t="shared" si="2"/>
        <v>4</v>
      </c>
      <c r="AB6" s="47">
        <f t="shared" si="2"/>
        <v>4</v>
      </c>
      <c r="AC6" s="47">
        <f t="shared" si="2"/>
        <v>4</v>
      </c>
      <c r="AD6" s="47">
        <f t="shared" si="2"/>
        <v>4</v>
      </c>
      <c r="AE6" s="47">
        <f t="shared" si="2"/>
        <v>4</v>
      </c>
      <c r="AF6" s="47">
        <f t="shared" si="2"/>
        <v>4</v>
      </c>
      <c r="AG6" s="47">
        <f t="shared" si="2"/>
        <v>4</v>
      </c>
      <c r="AH6" s="47">
        <f t="shared" si="2"/>
        <v>4</v>
      </c>
      <c r="AI6" s="4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3"/>
      <c r="DL6" s="153"/>
      <c r="DM6" s="153"/>
      <c r="DN6" s="153"/>
      <c r="DO6" s="153"/>
      <c r="DP6" s="153"/>
      <c r="DQ6" s="153"/>
      <c r="DR6" s="153"/>
    </row>
    <row r="7" spans="1:122" s="154" customFormat="1" ht="18" customHeight="1" x14ac:dyDescent="0.2">
      <c r="A7" s="49"/>
      <c r="B7" s="162" t="s">
        <v>84</v>
      </c>
      <c r="C7" s="40"/>
      <c r="D7" s="40"/>
      <c r="E7" s="40"/>
      <c r="F7" s="40">
        <v>30</v>
      </c>
      <c r="G7" s="40">
        <v>30</v>
      </c>
      <c r="H7" s="189">
        <v>30</v>
      </c>
      <c r="I7" s="41"/>
      <c r="J7" s="189">
        <v>30</v>
      </c>
      <c r="K7" s="40">
        <v>30</v>
      </c>
      <c r="L7" s="40">
        <v>30</v>
      </c>
      <c r="M7" s="40">
        <v>30</v>
      </c>
      <c r="N7" s="40">
        <v>30</v>
      </c>
      <c r="O7" s="40">
        <v>30</v>
      </c>
      <c r="P7" s="40">
        <v>30</v>
      </c>
      <c r="Q7" s="40">
        <v>30</v>
      </c>
      <c r="R7" s="40">
        <f t="shared" ref="R7:U7" si="3">Q7</f>
        <v>30</v>
      </c>
      <c r="S7" s="40">
        <f t="shared" si="3"/>
        <v>30</v>
      </c>
      <c r="T7" s="40">
        <f t="shared" si="3"/>
        <v>30</v>
      </c>
      <c r="U7" s="40">
        <f t="shared" si="3"/>
        <v>30</v>
      </c>
      <c r="V7" s="41"/>
      <c r="W7" s="39">
        <v>30</v>
      </c>
      <c r="X7" s="40">
        <f t="shared" ref="X7:AG7" si="4">W7</f>
        <v>30</v>
      </c>
      <c r="Y7" s="40">
        <f t="shared" si="4"/>
        <v>30</v>
      </c>
      <c r="Z7" s="40">
        <f t="shared" si="4"/>
        <v>30</v>
      </c>
      <c r="AA7" s="40">
        <f t="shared" si="4"/>
        <v>30</v>
      </c>
      <c r="AB7" s="40">
        <f t="shared" si="4"/>
        <v>30</v>
      </c>
      <c r="AC7" s="40">
        <v>35</v>
      </c>
      <c r="AD7" s="40">
        <v>35</v>
      </c>
      <c r="AE7" s="40">
        <f t="shared" si="4"/>
        <v>35</v>
      </c>
      <c r="AF7" s="40">
        <f t="shared" si="4"/>
        <v>35</v>
      </c>
      <c r="AG7" s="40">
        <f t="shared" si="4"/>
        <v>35</v>
      </c>
      <c r="AH7" s="40">
        <v>35</v>
      </c>
      <c r="AI7" s="4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2"/>
      <c r="CX7" s="152"/>
      <c r="CY7" s="152"/>
      <c r="CZ7" s="152"/>
      <c r="DA7" s="152"/>
      <c r="DB7" s="152"/>
      <c r="DC7" s="152"/>
      <c r="DD7" s="152"/>
      <c r="DE7" s="152"/>
      <c r="DF7" s="152"/>
      <c r="DG7" s="152"/>
      <c r="DH7" s="152"/>
      <c r="DI7" s="152"/>
      <c r="DJ7" s="152"/>
      <c r="DK7" s="153"/>
      <c r="DL7" s="153"/>
      <c r="DM7" s="153"/>
      <c r="DN7" s="153"/>
      <c r="DO7" s="153"/>
      <c r="DP7" s="153"/>
      <c r="DQ7" s="153"/>
      <c r="DR7" s="153"/>
    </row>
    <row r="8" spans="1:122" s="154" customFormat="1" ht="18" customHeight="1" x14ac:dyDescent="0.2">
      <c r="A8" s="49"/>
      <c r="B8" s="162" t="s">
        <v>85</v>
      </c>
      <c r="C8" s="40">
        <f t="shared" ref="C8:G8" si="5">C7*C6*C5</f>
        <v>0</v>
      </c>
      <c r="D8" s="40">
        <f t="shared" ref="D8:F8" si="6">D7*D6*D5</f>
        <v>0</v>
      </c>
      <c r="E8" s="40">
        <f t="shared" si="6"/>
        <v>0</v>
      </c>
      <c r="F8" s="40">
        <f t="shared" si="6"/>
        <v>5100</v>
      </c>
      <c r="G8" s="40">
        <f t="shared" si="5"/>
        <v>5100</v>
      </c>
      <c r="H8" s="189">
        <v>5100</v>
      </c>
      <c r="I8" s="41"/>
      <c r="J8" s="189">
        <v>5100</v>
      </c>
      <c r="K8" s="40">
        <f t="shared" ref="K8:U8" si="7">K7*K6*K5</f>
        <v>5100</v>
      </c>
      <c r="L8" s="40">
        <f t="shared" si="7"/>
        <v>5100</v>
      </c>
      <c r="M8" s="40">
        <f t="shared" si="7"/>
        <v>5100</v>
      </c>
      <c r="N8" s="40">
        <f t="shared" si="7"/>
        <v>6120</v>
      </c>
      <c r="O8" s="40">
        <f t="shared" si="7"/>
        <v>8160</v>
      </c>
      <c r="P8" s="40">
        <f t="shared" si="7"/>
        <v>6120</v>
      </c>
      <c r="Q8" s="40">
        <f t="shared" si="7"/>
        <v>6120</v>
      </c>
      <c r="R8" s="40">
        <f t="shared" si="7"/>
        <v>6120</v>
      </c>
      <c r="S8" s="40">
        <f t="shared" si="7"/>
        <v>6120</v>
      </c>
      <c r="T8" s="40">
        <f t="shared" si="7"/>
        <v>6120</v>
      </c>
      <c r="U8" s="40">
        <f t="shared" si="7"/>
        <v>6120</v>
      </c>
      <c r="V8" s="41"/>
      <c r="W8" s="40">
        <f t="shared" ref="W8:AH8" si="8">W7*W6*W5</f>
        <v>8160</v>
      </c>
      <c r="X8" s="40">
        <f t="shared" si="8"/>
        <v>8160</v>
      </c>
      <c r="Y8" s="40">
        <f t="shared" si="8"/>
        <v>8160</v>
      </c>
      <c r="Z8" s="40">
        <f t="shared" si="8"/>
        <v>8160</v>
      </c>
      <c r="AA8" s="40">
        <f t="shared" si="8"/>
        <v>8160</v>
      </c>
      <c r="AB8" s="40">
        <f t="shared" si="8"/>
        <v>8160</v>
      </c>
      <c r="AC8" s="40">
        <f t="shared" si="8"/>
        <v>9520</v>
      </c>
      <c r="AD8" s="40">
        <f t="shared" si="8"/>
        <v>9520</v>
      </c>
      <c r="AE8" s="40">
        <f t="shared" si="8"/>
        <v>9520</v>
      </c>
      <c r="AF8" s="40">
        <f t="shared" si="8"/>
        <v>9520</v>
      </c>
      <c r="AG8" s="40">
        <f t="shared" si="8"/>
        <v>9520</v>
      </c>
      <c r="AH8" s="40">
        <f t="shared" si="8"/>
        <v>9520</v>
      </c>
      <c r="AI8" s="4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2"/>
      <c r="CN8" s="152"/>
      <c r="CO8" s="152"/>
      <c r="CP8" s="152"/>
      <c r="CQ8" s="152"/>
      <c r="CR8" s="152"/>
      <c r="CS8" s="152"/>
      <c r="CT8" s="152"/>
      <c r="CU8" s="152"/>
      <c r="CV8" s="152"/>
      <c r="CW8" s="152"/>
      <c r="CX8" s="152"/>
      <c r="CY8" s="152"/>
      <c r="CZ8" s="152"/>
      <c r="DA8" s="152"/>
      <c r="DB8" s="152"/>
      <c r="DC8" s="152"/>
      <c r="DD8" s="152"/>
      <c r="DE8" s="152"/>
      <c r="DF8" s="152"/>
      <c r="DG8" s="152"/>
      <c r="DH8" s="152"/>
      <c r="DI8" s="152"/>
      <c r="DJ8" s="152"/>
      <c r="DK8" s="153"/>
      <c r="DL8" s="153"/>
      <c r="DM8" s="153"/>
      <c r="DN8" s="153"/>
      <c r="DO8" s="153"/>
      <c r="DP8" s="153"/>
      <c r="DQ8" s="153"/>
      <c r="DR8" s="153"/>
    </row>
    <row r="9" spans="1:122" s="154" customFormat="1" ht="18" customHeight="1" x14ac:dyDescent="0.2">
      <c r="A9" s="49"/>
      <c r="B9" s="162" t="s">
        <v>86</v>
      </c>
      <c r="C9" s="40">
        <f t="shared" ref="C9:H9" si="9">C8*7</f>
        <v>0</v>
      </c>
      <c r="D9" s="40">
        <f t="shared" ref="D9:F9" si="10">D8*7</f>
        <v>0</v>
      </c>
      <c r="E9" s="40">
        <f t="shared" si="10"/>
        <v>0</v>
      </c>
      <c r="F9" s="40">
        <f t="shared" si="10"/>
        <v>35700</v>
      </c>
      <c r="G9" s="40">
        <f t="shared" si="9"/>
        <v>35700</v>
      </c>
      <c r="H9" s="40">
        <f t="shared" si="9"/>
        <v>35700</v>
      </c>
      <c r="I9" s="41">
        <v>0</v>
      </c>
      <c r="J9" s="40">
        <f t="shared" ref="J9:U9" si="11">J8*7</f>
        <v>35700</v>
      </c>
      <c r="K9" s="40">
        <f t="shared" si="11"/>
        <v>35700</v>
      </c>
      <c r="L9" s="40">
        <f t="shared" si="11"/>
        <v>35700</v>
      </c>
      <c r="M9" s="40">
        <f t="shared" si="11"/>
        <v>35700</v>
      </c>
      <c r="N9" s="40">
        <f t="shared" si="11"/>
        <v>42840</v>
      </c>
      <c r="O9" s="40">
        <f t="shared" si="11"/>
        <v>57120</v>
      </c>
      <c r="P9" s="40">
        <f t="shared" si="11"/>
        <v>42840</v>
      </c>
      <c r="Q9" s="40">
        <f t="shared" si="11"/>
        <v>42840</v>
      </c>
      <c r="R9" s="40">
        <f t="shared" si="11"/>
        <v>42840</v>
      </c>
      <c r="S9" s="40">
        <f t="shared" si="11"/>
        <v>42840</v>
      </c>
      <c r="T9" s="40">
        <f t="shared" si="11"/>
        <v>42840</v>
      </c>
      <c r="U9" s="40">
        <f t="shared" si="11"/>
        <v>42840</v>
      </c>
      <c r="V9" s="41">
        <v>0</v>
      </c>
      <c r="W9" s="40">
        <f t="shared" ref="W9:AH9" si="12">W8*7</f>
        <v>57120</v>
      </c>
      <c r="X9" s="40">
        <f t="shared" si="12"/>
        <v>57120</v>
      </c>
      <c r="Y9" s="40">
        <f t="shared" si="12"/>
        <v>57120</v>
      </c>
      <c r="Z9" s="40">
        <f t="shared" si="12"/>
        <v>57120</v>
      </c>
      <c r="AA9" s="40">
        <f t="shared" si="12"/>
        <v>57120</v>
      </c>
      <c r="AB9" s="40">
        <f t="shared" si="12"/>
        <v>57120</v>
      </c>
      <c r="AC9" s="40">
        <f t="shared" si="12"/>
        <v>66640</v>
      </c>
      <c r="AD9" s="40">
        <f t="shared" si="12"/>
        <v>66640</v>
      </c>
      <c r="AE9" s="40">
        <f t="shared" si="12"/>
        <v>66640</v>
      </c>
      <c r="AF9" s="40">
        <f t="shared" si="12"/>
        <v>66640</v>
      </c>
      <c r="AG9" s="40">
        <f t="shared" si="12"/>
        <v>66640</v>
      </c>
      <c r="AH9" s="40">
        <f t="shared" si="12"/>
        <v>66640</v>
      </c>
      <c r="AI9" s="4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2"/>
      <c r="CI9" s="152"/>
      <c r="CJ9" s="152"/>
      <c r="CK9" s="152"/>
      <c r="CL9" s="152"/>
      <c r="CM9" s="152"/>
      <c r="CN9" s="152"/>
      <c r="CO9" s="152"/>
      <c r="CP9" s="152"/>
      <c r="CQ9" s="152"/>
      <c r="CR9" s="152"/>
      <c r="CS9" s="152"/>
      <c r="CT9" s="152"/>
      <c r="CU9" s="152"/>
      <c r="CV9" s="152"/>
      <c r="CW9" s="152"/>
      <c r="CX9" s="152"/>
      <c r="CY9" s="152"/>
      <c r="CZ9" s="152"/>
      <c r="DA9" s="152"/>
      <c r="DB9" s="152"/>
      <c r="DC9" s="152"/>
      <c r="DD9" s="152"/>
      <c r="DE9" s="152"/>
      <c r="DF9" s="152"/>
      <c r="DG9" s="152"/>
      <c r="DH9" s="152"/>
      <c r="DI9" s="152"/>
      <c r="DJ9" s="152"/>
      <c r="DK9" s="153"/>
      <c r="DL9" s="153"/>
      <c r="DM9" s="153"/>
      <c r="DN9" s="153"/>
      <c r="DO9" s="153"/>
      <c r="DP9" s="153"/>
      <c r="DQ9" s="153"/>
      <c r="DR9" s="153"/>
    </row>
    <row r="10" spans="1:122" s="154" customFormat="1" ht="18" customHeight="1" x14ac:dyDescent="0.2">
      <c r="A10" s="49"/>
      <c r="B10" s="162" t="s">
        <v>93</v>
      </c>
      <c r="C10" s="40">
        <f t="shared" ref="C10:H10" si="13">C8*C4</f>
        <v>0</v>
      </c>
      <c r="D10" s="40">
        <f t="shared" ref="D10:F10" si="14">D8*D4</f>
        <v>0</v>
      </c>
      <c r="E10" s="40">
        <f t="shared" si="14"/>
        <v>0</v>
      </c>
      <c r="F10" s="40">
        <f t="shared" si="14"/>
        <v>147900</v>
      </c>
      <c r="G10" s="40">
        <f t="shared" si="13"/>
        <v>158100</v>
      </c>
      <c r="H10" s="40">
        <f t="shared" si="13"/>
        <v>153000</v>
      </c>
      <c r="I10" s="178">
        <f>SUM(C10:H10)</f>
        <v>459000</v>
      </c>
      <c r="J10" s="40">
        <f t="shared" ref="J10:U10" si="15">J8*J4</f>
        <v>158100</v>
      </c>
      <c r="K10" s="40">
        <f t="shared" si="15"/>
        <v>158100</v>
      </c>
      <c r="L10" s="40">
        <f t="shared" si="15"/>
        <v>153000</v>
      </c>
      <c r="M10" s="40">
        <f t="shared" si="15"/>
        <v>158100</v>
      </c>
      <c r="N10" s="40">
        <f t="shared" si="15"/>
        <v>183600</v>
      </c>
      <c r="O10" s="40">
        <f t="shared" si="15"/>
        <v>244800</v>
      </c>
      <c r="P10" s="40">
        <f t="shared" si="15"/>
        <v>189720</v>
      </c>
      <c r="Q10" s="40">
        <f t="shared" si="15"/>
        <v>171360</v>
      </c>
      <c r="R10" s="40">
        <f t="shared" si="15"/>
        <v>189720</v>
      </c>
      <c r="S10" s="40">
        <f t="shared" si="15"/>
        <v>171360</v>
      </c>
      <c r="T10" s="40">
        <f t="shared" si="15"/>
        <v>189720</v>
      </c>
      <c r="U10" s="40">
        <f t="shared" si="15"/>
        <v>183600</v>
      </c>
      <c r="V10" s="178">
        <f>SUM(J10:U10)</f>
        <v>2151180</v>
      </c>
      <c r="W10" s="40">
        <f t="shared" ref="W10:AH10" si="16">W8*W4</f>
        <v>252960</v>
      </c>
      <c r="X10" s="40">
        <f t="shared" si="16"/>
        <v>252960</v>
      </c>
      <c r="Y10" s="40">
        <f t="shared" si="16"/>
        <v>244800</v>
      </c>
      <c r="Z10" s="40">
        <f t="shared" si="16"/>
        <v>252960</v>
      </c>
      <c r="AA10" s="40">
        <f t="shared" si="16"/>
        <v>244800</v>
      </c>
      <c r="AB10" s="40">
        <f t="shared" si="16"/>
        <v>244800</v>
      </c>
      <c r="AC10" s="40">
        <f t="shared" si="16"/>
        <v>295120</v>
      </c>
      <c r="AD10" s="40">
        <f t="shared" si="16"/>
        <v>266560</v>
      </c>
      <c r="AE10" s="40">
        <f t="shared" si="16"/>
        <v>295120</v>
      </c>
      <c r="AF10" s="40">
        <f t="shared" si="16"/>
        <v>266560</v>
      </c>
      <c r="AG10" s="40">
        <f t="shared" si="16"/>
        <v>295120</v>
      </c>
      <c r="AH10" s="40">
        <f t="shared" si="16"/>
        <v>285600</v>
      </c>
      <c r="AI10" s="178">
        <f>SUM(W10:AH10)</f>
        <v>3197360</v>
      </c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52"/>
      <c r="CW10" s="152"/>
      <c r="CX10" s="152"/>
      <c r="CY10" s="152"/>
      <c r="CZ10" s="152"/>
      <c r="DA10" s="152"/>
      <c r="DB10" s="152"/>
      <c r="DC10" s="152"/>
      <c r="DD10" s="152"/>
      <c r="DE10" s="152"/>
      <c r="DF10" s="152"/>
      <c r="DG10" s="152"/>
      <c r="DH10" s="152"/>
      <c r="DI10" s="152"/>
      <c r="DJ10" s="152"/>
      <c r="DK10" s="153"/>
      <c r="DL10" s="153"/>
      <c r="DM10" s="153"/>
      <c r="DN10" s="153"/>
      <c r="DO10" s="153"/>
      <c r="DP10" s="153"/>
      <c r="DQ10" s="153"/>
      <c r="DR10" s="153"/>
    </row>
    <row r="11" spans="1:122" s="154" customFormat="1" ht="18" customHeight="1" x14ac:dyDescent="0.2">
      <c r="A11" s="164" t="s">
        <v>82</v>
      </c>
      <c r="B11" s="165" t="s">
        <v>91</v>
      </c>
      <c r="C11" s="166"/>
      <c r="D11" s="166"/>
      <c r="E11" s="166"/>
      <c r="F11" s="166"/>
      <c r="G11" s="166">
        <v>25</v>
      </c>
      <c r="H11" s="167">
        <v>30</v>
      </c>
      <c r="I11" s="161"/>
      <c r="J11" s="76">
        <v>30</v>
      </c>
      <c r="K11" s="168">
        <f t="shared" ref="K11:P11" si="17">J11</f>
        <v>30</v>
      </c>
      <c r="L11" s="168">
        <f t="shared" si="17"/>
        <v>30</v>
      </c>
      <c r="M11" s="168">
        <f t="shared" si="17"/>
        <v>30</v>
      </c>
      <c r="N11" s="168">
        <f t="shared" si="17"/>
        <v>30</v>
      </c>
      <c r="O11" s="168">
        <f t="shared" si="17"/>
        <v>30</v>
      </c>
      <c r="P11" s="168">
        <f t="shared" si="17"/>
        <v>30</v>
      </c>
      <c r="Q11" s="168">
        <v>30</v>
      </c>
      <c r="R11" s="168">
        <v>30</v>
      </c>
      <c r="S11" s="168">
        <v>30</v>
      </c>
      <c r="T11" s="168">
        <v>30</v>
      </c>
      <c r="U11" s="168">
        <v>30</v>
      </c>
      <c r="V11" s="161"/>
      <c r="W11" s="76">
        <v>30</v>
      </c>
      <c r="X11" s="168">
        <f>W11</f>
        <v>30</v>
      </c>
      <c r="Y11" s="168">
        <f t="shared" ref="Y11:AH11" si="18">X11</f>
        <v>30</v>
      </c>
      <c r="Z11" s="168">
        <f t="shared" si="18"/>
        <v>30</v>
      </c>
      <c r="AA11" s="168">
        <f t="shared" si="18"/>
        <v>30</v>
      </c>
      <c r="AB11" s="168">
        <f t="shared" si="18"/>
        <v>30</v>
      </c>
      <c r="AC11" s="168">
        <f t="shared" si="18"/>
        <v>30</v>
      </c>
      <c r="AD11" s="168">
        <f t="shared" si="18"/>
        <v>30</v>
      </c>
      <c r="AE11" s="168">
        <f t="shared" si="18"/>
        <v>30</v>
      </c>
      <c r="AF11" s="168">
        <f t="shared" si="18"/>
        <v>30</v>
      </c>
      <c r="AG11" s="168">
        <f t="shared" si="18"/>
        <v>30</v>
      </c>
      <c r="AH11" s="168">
        <f t="shared" si="18"/>
        <v>30</v>
      </c>
      <c r="AI11" s="16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2"/>
      <c r="CT11" s="152"/>
      <c r="CU11" s="152"/>
      <c r="CV11" s="152"/>
      <c r="CW11" s="152"/>
      <c r="CX11" s="152"/>
      <c r="CY11" s="152"/>
      <c r="CZ11" s="152"/>
      <c r="DA11" s="152"/>
      <c r="DB11" s="152"/>
      <c r="DC11" s="152"/>
      <c r="DD11" s="152"/>
      <c r="DE11" s="152"/>
      <c r="DF11" s="152"/>
      <c r="DG11" s="152"/>
      <c r="DH11" s="152"/>
      <c r="DI11" s="152"/>
      <c r="DJ11" s="152"/>
      <c r="DK11" s="153"/>
      <c r="DL11" s="153"/>
      <c r="DM11" s="153"/>
      <c r="DN11" s="153"/>
      <c r="DO11" s="153"/>
      <c r="DP11" s="153"/>
      <c r="DQ11" s="153"/>
      <c r="DR11" s="153"/>
    </row>
    <row r="12" spans="1:122" s="154" customFormat="1" ht="18" customHeight="1" x14ac:dyDescent="0.2">
      <c r="A12" s="164"/>
      <c r="B12" s="165" t="s">
        <v>92</v>
      </c>
      <c r="C12" s="166"/>
      <c r="D12" s="166"/>
      <c r="E12" s="166"/>
      <c r="F12" s="166"/>
      <c r="G12" s="166">
        <v>25</v>
      </c>
      <c r="H12" s="166">
        <v>25</v>
      </c>
      <c r="I12" s="161"/>
      <c r="J12" s="166">
        <v>25</v>
      </c>
      <c r="K12" s="166">
        <v>25</v>
      </c>
      <c r="L12" s="166">
        <v>25</v>
      </c>
      <c r="M12" s="166">
        <v>25</v>
      </c>
      <c r="N12" s="166">
        <v>25</v>
      </c>
      <c r="O12" s="166">
        <v>25</v>
      </c>
      <c r="P12" s="166">
        <v>25</v>
      </c>
      <c r="Q12" s="166">
        <v>25</v>
      </c>
      <c r="R12" s="166">
        <v>25</v>
      </c>
      <c r="S12" s="166">
        <v>25</v>
      </c>
      <c r="T12" s="166">
        <v>25</v>
      </c>
      <c r="U12" s="166">
        <v>25</v>
      </c>
      <c r="V12" s="161"/>
      <c r="W12" s="166">
        <v>25</v>
      </c>
      <c r="X12" s="166">
        <v>25</v>
      </c>
      <c r="Y12" s="166">
        <v>25</v>
      </c>
      <c r="Z12" s="166">
        <v>25</v>
      </c>
      <c r="AA12" s="166">
        <v>25</v>
      </c>
      <c r="AB12" s="166">
        <v>25</v>
      </c>
      <c r="AC12" s="166">
        <v>25</v>
      </c>
      <c r="AD12" s="166">
        <v>25</v>
      </c>
      <c r="AE12" s="166">
        <v>25</v>
      </c>
      <c r="AF12" s="166">
        <v>25</v>
      </c>
      <c r="AG12" s="166">
        <v>25</v>
      </c>
      <c r="AH12" s="166">
        <v>25</v>
      </c>
      <c r="AI12" s="16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  <c r="CY12" s="152"/>
      <c r="CZ12" s="152"/>
      <c r="DA12" s="152"/>
      <c r="DB12" s="152"/>
      <c r="DC12" s="152"/>
      <c r="DD12" s="152"/>
      <c r="DE12" s="152"/>
      <c r="DF12" s="152"/>
      <c r="DG12" s="152"/>
      <c r="DH12" s="152"/>
      <c r="DI12" s="152"/>
      <c r="DJ12" s="152"/>
      <c r="DK12" s="153"/>
      <c r="DL12" s="153"/>
      <c r="DM12" s="153"/>
      <c r="DN12" s="153"/>
      <c r="DO12" s="153"/>
      <c r="DP12" s="153"/>
      <c r="DQ12" s="153"/>
      <c r="DR12" s="153"/>
    </row>
    <row r="13" spans="1:122" s="154" customFormat="1" ht="18" customHeight="1" x14ac:dyDescent="0.2">
      <c r="A13" s="164"/>
      <c r="B13" s="165" t="s">
        <v>85</v>
      </c>
      <c r="C13" s="166">
        <f t="shared" ref="C13:H13" si="19">C12*C11</f>
        <v>0</v>
      </c>
      <c r="D13" s="166">
        <f t="shared" ref="D13:F13" si="20">D12*D11</f>
        <v>0</v>
      </c>
      <c r="E13" s="166">
        <f t="shared" si="20"/>
        <v>0</v>
      </c>
      <c r="F13" s="166">
        <f t="shared" si="20"/>
        <v>0</v>
      </c>
      <c r="G13" s="166">
        <f t="shared" si="19"/>
        <v>625</v>
      </c>
      <c r="H13" s="166">
        <f t="shared" si="19"/>
        <v>750</v>
      </c>
      <c r="I13" s="161"/>
      <c r="J13" s="166">
        <f t="shared" ref="J13:U13" si="21">J12*J11</f>
        <v>750</v>
      </c>
      <c r="K13" s="166">
        <f t="shared" si="21"/>
        <v>750</v>
      </c>
      <c r="L13" s="166">
        <f t="shared" si="21"/>
        <v>750</v>
      </c>
      <c r="M13" s="166">
        <f t="shared" si="21"/>
        <v>750</v>
      </c>
      <c r="N13" s="166">
        <f t="shared" si="21"/>
        <v>750</v>
      </c>
      <c r="O13" s="166">
        <f t="shared" si="21"/>
        <v>750</v>
      </c>
      <c r="P13" s="166">
        <f t="shared" si="21"/>
        <v>750</v>
      </c>
      <c r="Q13" s="166">
        <f t="shared" si="21"/>
        <v>750</v>
      </c>
      <c r="R13" s="166">
        <f t="shared" si="21"/>
        <v>750</v>
      </c>
      <c r="S13" s="166">
        <f t="shared" si="21"/>
        <v>750</v>
      </c>
      <c r="T13" s="166">
        <f t="shared" si="21"/>
        <v>750</v>
      </c>
      <c r="U13" s="166">
        <f t="shared" si="21"/>
        <v>750</v>
      </c>
      <c r="V13" s="161"/>
      <c r="W13" s="166">
        <f t="shared" ref="W13:AH13" si="22">W12*W11</f>
        <v>750</v>
      </c>
      <c r="X13" s="166">
        <f t="shared" si="22"/>
        <v>750</v>
      </c>
      <c r="Y13" s="166">
        <f t="shared" si="22"/>
        <v>750</v>
      </c>
      <c r="Z13" s="166">
        <f t="shared" si="22"/>
        <v>750</v>
      </c>
      <c r="AA13" s="166">
        <f t="shared" si="22"/>
        <v>750</v>
      </c>
      <c r="AB13" s="166">
        <f t="shared" si="22"/>
        <v>750</v>
      </c>
      <c r="AC13" s="166">
        <f t="shared" si="22"/>
        <v>750</v>
      </c>
      <c r="AD13" s="166">
        <f t="shared" si="22"/>
        <v>750</v>
      </c>
      <c r="AE13" s="166">
        <f t="shared" si="22"/>
        <v>750</v>
      </c>
      <c r="AF13" s="166">
        <f t="shared" si="22"/>
        <v>750</v>
      </c>
      <c r="AG13" s="166">
        <f t="shared" si="22"/>
        <v>750</v>
      </c>
      <c r="AH13" s="166">
        <f t="shared" si="22"/>
        <v>750</v>
      </c>
      <c r="AI13" s="16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/>
      <c r="CM13" s="152"/>
      <c r="CN13" s="152"/>
      <c r="CO13" s="152"/>
      <c r="CP13" s="152"/>
      <c r="CQ13" s="152"/>
      <c r="CR13" s="152"/>
      <c r="CS13" s="152"/>
      <c r="CT13" s="152"/>
      <c r="CU13" s="152"/>
      <c r="CV13" s="152"/>
      <c r="CW13" s="152"/>
      <c r="CX13" s="152"/>
      <c r="CY13" s="152"/>
      <c r="CZ13" s="152"/>
      <c r="DA13" s="152"/>
      <c r="DB13" s="152"/>
      <c r="DC13" s="152"/>
      <c r="DD13" s="152"/>
      <c r="DE13" s="152"/>
      <c r="DF13" s="152"/>
      <c r="DG13" s="152"/>
      <c r="DH13" s="152"/>
      <c r="DI13" s="152"/>
      <c r="DJ13" s="152"/>
      <c r="DK13" s="153"/>
      <c r="DL13" s="153"/>
      <c r="DM13" s="153"/>
      <c r="DN13" s="153"/>
      <c r="DO13" s="153"/>
      <c r="DP13" s="153"/>
      <c r="DQ13" s="153"/>
      <c r="DR13" s="153"/>
    </row>
    <row r="14" spans="1:122" s="154" customFormat="1" ht="18" customHeight="1" x14ac:dyDescent="0.2">
      <c r="A14" s="164"/>
      <c r="B14" s="169" t="s">
        <v>86</v>
      </c>
      <c r="C14" s="166">
        <f t="shared" ref="C14:H14" si="23">C13*7</f>
        <v>0</v>
      </c>
      <c r="D14" s="166">
        <f t="shared" ref="D14:F14" si="24">D13*7</f>
        <v>0</v>
      </c>
      <c r="E14" s="166">
        <f t="shared" si="24"/>
        <v>0</v>
      </c>
      <c r="F14" s="166">
        <f t="shared" si="24"/>
        <v>0</v>
      </c>
      <c r="G14" s="166">
        <f t="shared" si="23"/>
        <v>4375</v>
      </c>
      <c r="H14" s="166">
        <f t="shared" si="23"/>
        <v>5250</v>
      </c>
      <c r="I14" s="161"/>
      <c r="J14" s="166">
        <f t="shared" ref="J14:U14" si="25">J13*7</f>
        <v>5250</v>
      </c>
      <c r="K14" s="166">
        <f t="shared" si="25"/>
        <v>5250</v>
      </c>
      <c r="L14" s="166">
        <f t="shared" si="25"/>
        <v>5250</v>
      </c>
      <c r="M14" s="166">
        <f t="shared" si="25"/>
        <v>5250</v>
      </c>
      <c r="N14" s="166">
        <f t="shared" si="25"/>
        <v>5250</v>
      </c>
      <c r="O14" s="166">
        <f t="shared" si="25"/>
        <v>5250</v>
      </c>
      <c r="P14" s="166">
        <f t="shared" si="25"/>
        <v>5250</v>
      </c>
      <c r="Q14" s="166">
        <f t="shared" si="25"/>
        <v>5250</v>
      </c>
      <c r="R14" s="166">
        <f t="shared" si="25"/>
        <v>5250</v>
      </c>
      <c r="S14" s="166">
        <f t="shared" si="25"/>
        <v>5250</v>
      </c>
      <c r="T14" s="166">
        <f t="shared" si="25"/>
        <v>5250</v>
      </c>
      <c r="U14" s="166">
        <f t="shared" si="25"/>
        <v>5250</v>
      </c>
      <c r="V14" s="161"/>
      <c r="W14" s="166">
        <f t="shared" ref="W14:AH14" si="26">W13*7</f>
        <v>5250</v>
      </c>
      <c r="X14" s="166">
        <f t="shared" si="26"/>
        <v>5250</v>
      </c>
      <c r="Y14" s="166">
        <f t="shared" si="26"/>
        <v>5250</v>
      </c>
      <c r="Z14" s="166">
        <f t="shared" si="26"/>
        <v>5250</v>
      </c>
      <c r="AA14" s="166">
        <f t="shared" si="26"/>
        <v>5250</v>
      </c>
      <c r="AB14" s="166">
        <f t="shared" si="26"/>
        <v>5250</v>
      </c>
      <c r="AC14" s="166">
        <f t="shared" si="26"/>
        <v>5250</v>
      </c>
      <c r="AD14" s="166">
        <f t="shared" si="26"/>
        <v>5250</v>
      </c>
      <c r="AE14" s="166">
        <f t="shared" si="26"/>
        <v>5250</v>
      </c>
      <c r="AF14" s="166">
        <f t="shared" si="26"/>
        <v>5250</v>
      </c>
      <c r="AG14" s="166">
        <f t="shared" si="26"/>
        <v>5250</v>
      </c>
      <c r="AH14" s="166">
        <f t="shared" si="26"/>
        <v>5250</v>
      </c>
      <c r="AI14" s="16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52"/>
      <c r="DB14" s="152"/>
      <c r="DC14" s="152"/>
      <c r="DD14" s="152"/>
      <c r="DE14" s="152"/>
      <c r="DF14" s="152"/>
      <c r="DG14" s="152"/>
      <c r="DH14" s="152"/>
      <c r="DI14" s="152"/>
      <c r="DJ14" s="152"/>
      <c r="DK14" s="153"/>
      <c r="DL14" s="153"/>
      <c r="DM14" s="153"/>
      <c r="DN14" s="153"/>
      <c r="DO14" s="153"/>
      <c r="DP14" s="153"/>
      <c r="DQ14" s="153"/>
      <c r="DR14" s="153"/>
    </row>
    <row r="15" spans="1:122" s="154" customFormat="1" ht="18" customHeight="1" x14ac:dyDescent="0.2">
      <c r="A15" s="170"/>
      <c r="B15" s="171" t="s">
        <v>94</v>
      </c>
      <c r="C15" s="172">
        <f t="shared" ref="C15:H15" si="27">C13*C4</f>
        <v>0</v>
      </c>
      <c r="D15" s="172">
        <f t="shared" ref="D15:F15" si="28">D13*D4</f>
        <v>0</v>
      </c>
      <c r="E15" s="172">
        <f t="shared" si="28"/>
        <v>0</v>
      </c>
      <c r="F15" s="172">
        <f t="shared" si="28"/>
        <v>0</v>
      </c>
      <c r="G15" s="172">
        <f t="shared" si="27"/>
        <v>19375</v>
      </c>
      <c r="H15" s="172">
        <f t="shared" si="27"/>
        <v>22500</v>
      </c>
      <c r="I15" s="161">
        <f>SUM(C15:H15)</f>
        <v>41875</v>
      </c>
      <c r="J15" s="172">
        <f t="shared" ref="J15:U15" si="29">J13*J4</f>
        <v>23250</v>
      </c>
      <c r="K15" s="172">
        <f t="shared" si="29"/>
        <v>23250</v>
      </c>
      <c r="L15" s="172">
        <f t="shared" si="29"/>
        <v>22500</v>
      </c>
      <c r="M15" s="172">
        <f t="shared" si="29"/>
        <v>23250</v>
      </c>
      <c r="N15" s="172">
        <f t="shared" si="29"/>
        <v>22500</v>
      </c>
      <c r="O15" s="172">
        <f t="shared" si="29"/>
        <v>22500</v>
      </c>
      <c r="P15" s="172">
        <f t="shared" si="29"/>
        <v>23250</v>
      </c>
      <c r="Q15" s="172">
        <f t="shared" si="29"/>
        <v>21000</v>
      </c>
      <c r="R15" s="172">
        <f t="shared" si="29"/>
        <v>23250</v>
      </c>
      <c r="S15" s="172">
        <f t="shared" si="29"/>
        <v>21000</v>
      </c>
      <c r="T15" s="172">
        <f t="shared" si="29"/>
        <v>23250</v>
      </c>
      <c r="U15" s="172">
        <f t="shared" si="29"/>
        <v>22500</v>
      </c>
      <c r="V15" s="161">
        <f>SUM(J15:U15)</f>
        <v>271500</v>
      </c>
      <c r="W15" s="172">
        <f t="shared" ref="W15:AH15" si="30">W13*W4</f>
        <v>23250</v>
      </c>
      <c r="X15" s="172">
        <f t="shared" si="30"/>
        <v>23250</v>
      </c>
      <c r="Y15" s="172">
        <f t="shared" si="30"/>
        <v>22500</v>
      </c>
      <c r="Z15" s="172">
        <f t="shared" si="30"/>
        <v>23250</v>
      </c>
      <c r="AA15" s="172">
        <f t="shared" si="30"/>
        <v>22500</v>
      </c>
      <c r="AB15" s="172">
        <f t="shared" si="30"/>
        <v>22500</v>
      </c>
      <c r="AC15" s="172">
        <f t="shared" si="30"/>
        <v>23250</v>
      </c>
      <c r="AD15" s="172">
        <f t="shared" si="30"/>
        <v>21000</v>
      </c>
      <c r="AE15" s="172">
        <f t="shared" si="30"/>
        <v>23250</v>
      </c>
      <c r="AF15" s="172">
        <f t="shared" si="30"/>
        <v>21000</v>
      </c>
      <c r="AG15" s="172">
        <f t="shared" si="30"/>
        <v>23250</v>
      </c>
      <c r="AH15" s="172">
        <f t="shared" si="30"/>
        <v>22500</v>
      </c>
      <c r="AI15" s="161">
        <f>SUM(W15:AH15)</f>
        <v>271500</v>
      </c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/>
      <c r="CW15" s="152"/>
      <c r="CX15" s="152"/>
      <c r="CY15" s="152"/>
      <c r="CZ15" s="152"/>
      <c r="DA15" s="152"/>
      <c r="DB15" s="152"/>
      <c r="DC15" s="152"/>
      <c r="DD15" s="152"/>
      <c r="DE15" s="152"/>
      <c r="DF15" s="152"/>
      <c r="DG15" s="152"/>
      <c r="DH15" s="152"/>
      <c r="DI15" s="152"/>
      <c r="DJ15" s="152"/>
      <c r="DK15" s="153"/>
      <c r="DL15" s="153"/>
      <c r="DM15" s="153"/>
      <c r="DN15" s="153"/>
      <c r="DO15" s="153"/>
      <c r="DP15" s="153"/>
      <c r="DQ15" s="153"/>
      <c r="DR15" s="153"/>
    </row>
    <row r="16" spans="1:122" s="69" customFormat="1" ht="18" customHeight="1" x14ac:dyDescent="0.15">
      <c r="A16" s="140" t="s">
        <v>25</v>
      </c>
      <c r="B16" s="141"/>
      <c r="C16" s="143">
        <f t="shared" ref="C16:H16" si="31">C10+C15</f>
        <v>0</v>
      </c>
      <c r="D16" s="143">
        <f t="shared" ref="D16:F16" si="32">D10+D15</f>
        <v>0</v>
      </c>
      <c r="E16" s="143">
        <f t="shared" si="32"/>
        <v>0</v>
      </c>
      <c r="F16" s="143">
        <f t="shared" si="32"/>
        <v>147900</v>
      </c>
      <c r="G16" s="143">
        <f t="shared" si="31"/>
        <v>177475</v>
      </c>
      <c r="H16" s="143">
        <f t="shared" si="31"/>
        <v>175500</v>
      </c>
      <c r="I16" s="145">
        <f>SUM(C16:H16)</f>
        <v>500875</v>
      </c>
      <c r="J16" s="143">
        <f t="shared" ref="J16:U16" si="33">J10+J15</f>
        <v>181350</v>
      </c>
      <c r="K16" s="143">
        <f t="shared" si="33"/>
        <v>181350</v>
      </c>
      <c r="L16" s="143">
        <f t="shared" si="33"/>
        <v>175500</v>
      </c>
      <c r="M16" s="143">
        <f t="shared" si="33"/>
        <v>181350</v>
      </c>
      <c r="N16" s="143">
        <f t="shared" si="33"/>
        <v>206100</v>
      </c>
      <c r="O16" s="143">
        <f t="shared" si="33"/>
        <v>267300</v>
      </c>
      <c r="P16" s="143">
        <f t="shared" si="33"/>
        <v>212970</v>
      </c>
      <c r="Q16" s="143">
        <f t="shared" si="33"/>
        <v>192360</v>
      </c>
      <c r="R16" s="143">
        <f t="shared" si="33"/>
        <v>212970</v>
      </c>
      <c r="S16" s="143">
        <f t="shared" si="33"/>
        <v>192360</v>
      </c>
      <c r="T16" s="143">
        <f t="shared" si="33"/>
        <v>212970</v>
      </c>
      <c r="U16" s="143">
        <f t="shared" si="33"/>
        <v>206100</v>
      </c>
      <c r="V16" s="145">
        <f>SUM(J16:U16)</f>
        <v>2422680</v>
      </c>
      <c r="W16" s="143">
        <f t="shared" ref="W16:AH16" si="34">W10+W15</f>
        <v>276210</v>
      </c>
      <c r="X16" s="143">
        <f t="shared" si="34"/>
        <v>276210</v>
      </c>
      <c r="Y16" s="143">
        <f t="shared" si="34"/>
        <v>267300</v>
      </c>
      <c r="Z16" s="143">
        <f t="shared" si="34"/>
        <v>276210</v>
      </c>
      <c r="AA16" s="143">
        <f t="shared" si="34"/>
        <v>267300</v>
      </c>
      <c r="AB16" s="143">
        <f t="shared" si="34"/>
        <v>267300</v>
      </c>
      <c r="AC16" s="143">
        <f t="shared" si="34"/>
        <v>318370</v>
      </c>
      <c r="AD16" s="143">
        <f t="shared" si="34"/>
        <v>287560</v>
      </c>
      <c r="AE16" s="143">
        <f t="shared" si="34"/>
        <v>318370</v>
      </c>
      <c r="AF16" s="143">
        <f t="shared" si="34"/>
        <v>287560</v>
      </c>
      <c r="AG16" s="143">
        <f t="shared" si="34"/>
        <v>318370</v>
      </c>
      <c r="AH16" s="143">
        <f t="shared" si="34"/>
        <v>308100</v>
      </c>
      <c r="AI16" s="145">
        <f>SUM(W16:AH16)</f>
        <v>3468860</v>
      </c>
      <c r="AJ16" s="194">
        <f>AI16/50</f>
        <v>69377.2</v>
      </c>
      <c r="AK16" s="119">
        <f>AJ16/7</f>
        <v>9911.028571428571</v>
      </c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</row>
    <row r="17" spans="1:127" ht="18" customHeight="1" x14ac:dyDescent="0.2">
      <c r="A17" s="23"/>
      <c r="B17" s="3"/>
      <c r="C17" s="5"/>
      <c r="D17" s="5"/>
      <c r="E17" s="5"/>
      <c r="F17" s="5"/>
      <c r="G17" s="5"/>
      <c r="H17" s="5"/>
      <c r="I17" s="24"/>
      <c r="J17" s="4"/>
      <c r="K17" s="4"/>
      <c r="L17" s="4"/>
      <c r="M17" s="4"/>
      <c r="N17" s="4"/>
      <c r="O17" s="4"/>
      <c r="P17" s="5"/>
      <c r="Q17" s="5"/>
      <c r="R17" s="5"/>
      <c r="S17" s="5"/>
      <c r="T17" s="5"/>
      <c r="U17" s="5"/>
      <c r="V17" s="24"/>
      <c r="W17" s="4"/>
      <c r="X17" s="4"/>
      <c r="Y17" s="4"/>
      <c r="Z17" s="4"/>
      <c r="AA17" s="4"/>
      <c r="AB17" s="4"/>
      <c r="AC17" s="5"/>
      <c r="AD17" s="5"/>
      <c r="AE17" s="5"/>
      <c r="AF17" s="5"/>
      <c r="AG17" s="5"/>
      <c r="AH17" s="5"/>
      <c r="AI17" s="24"/>
      <c r="AN17" s="2"/>
      <c r="AO17" s="2"/>
      <c r="DS17" s="6"/>
      <c r="DT17" s="6"/>
      <c r="DU17" s="6"/>
      <c r="DV17" s="6"/>
      <c r="DW17" s="6"/>
    </row>
    <row r="18" spans="1:127" s="11" customFormat="1" ht="18" customHeight="1" x14ac:dyDescent="0.15">
      <c r="A18" s="7" t="s">
        <v>32</v>
      </c>
      <c r="B18" s="8"/>
      <c r="C18" s="9"/>
      <c r="D18" s="9"/>
      <c r="E18" s="9"/>
      <c r="F18" s="9"/>
      <c r="G18" s="9"/>
      <c r="H18" s="9"/>
      <c r="I18" s="25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25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25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</row>
    <row r="19" spans="1:127" s="131" customFormat="1" ht="18" customHeight="1" x14ac:dyDescent="0.2">
      <c r="A19" s="149" t="s">
        <v>87</v>
      </c>
      <c r="B19" s="149" t="s">
        <v>104</v>
      </c>
      <c r="C19" s="150">
        <f t="shared" ref="C19:F19" si="35">C16*0.4</f>
        <v>0</v>
      </c>
      <c r="D19" s="150">
        <f>D16*0.4</f>
        <v>0</v>
      </c>
      <c r="E19" s="150">
        <f t="shared" si="35"/>
        <v>0</v>
      </c>
      <c r="F19" s="150">
        <f t="shared" si="35"/>
        <v>59160</v>
      </c>
      <c r="G19" s="150">
        <f>G16*0.35</f>
        <v>62116.249999999993</v>
      </c>
      <c r="H19" s="150">
        <f>H16*0.35</f>
        <v>61424.999999999993</v>
      </c>
      <c r="I19" s="41">
        <f>SUM(C19:H19)</f>
        <v>182701.25</v>
      </c>
      <c r="J19" s="150">
        <f>J16*0.35</f>
        <v>63472.499999999993</v>
      </c>
      <c r="K19" s="150">
        <f>K16*0.35</f>
        <v>63472.499999999993</v>
      </c>
      <c r="L19" s="150">
        <f t="shared" ref="L19:U19" si="36">L16*0.35</f>
        <v>61424.999999999993</v>
      </c>
      <c r="M19" s="150">
        <f t="shared" si="36"/>
        <v>63472.499999999993</v>
      </c>
      <c r="N19" s="150">
        <f t="shared" si="36"/>
        <v>72135</v>
      </c>
      <c r="O19" s="150">
        <f t="shared" si="36"/>
        <v>93555</v>
      </c>
      <c r="P19" s="150">
        <f t="shared" si="36"/>
        <v>74539.5</v>
      </c>
      <c r="Q19" s="150">
        <f t="shared" si="36"/>
        <v>67326</v>
      </c>
      <c r="R19" s="150">
        <f t="shared" si="36"/>
        <v>74539.5</v>
      </c>
      <c r="S19" s="150">
        <f t="shared" si="36"/>
        <v>67326</v>
      </c>
      <c r="T19" s="150">
        <f t="shared" si="36"/>
        <v>74539.5</v>
      </c>
      <c r="U19" s="150">
        <f t="shared" si="36"/>
        <v>72135</v>
      </c>
      <c r="V19" s="41">
        <f t="shared" ref="V19" si="37">SUM(J19:U19)</f>
        <v>847938</v>
      </c>
      <c r="W19" s="150">
        <f>W16*0.35</f>
        <v>96673.5</v>
      </c>
      <c r="X19" s="150">
        <f>X16*0.35</f>
        <v>96673.5</v>
      </c>
      <c r="Y19" s="150">
        <f t="shared" ref="Y19:AH19" si="38">Y16*0.35</f>
        <v>93555</v>
      </c>
      <c r="Z19" s="150">
        <f t="shared" si="38"/>
        <v>96673.5</v>
      </c>
      <c r="AA19" s="150">
        <f t="shared" si="38"/>
        <v>93555</v>
      </c>
      <c r="AB19" s="150">
        <f t="shared" si="38"/>
        <v>93555</v>
      </c>
      <c r="AC19" s="150">
        <f t="shared" si="38"/>
        <v>111429.5</v>
      </c>
      <c r="AD19" s="150">
        <f t="shared" si="38"/>
        <v>100646</v>
      </c>
      <c r="AE19" s="150">
        <f t="shared" si="38"/>
        <v>111429.5</v>
      </c>
      <c r="AF19" s="150">
        <f t="shared" si="38"/>
        <v>100646</v>
      </c>
      <c r="AG19" s="150">
        <f t="shared" si="38"/>
        <v>111429.5</v>
      </c>
      <c r="AH19" s="150">
        <f t="shared" si="38"/>
        <v>107835</v>
      </c>
      <c r="AI19" s="41">
        <f>SUM(W19:AH19)</f>
        <v>1214101</v>
      </c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</row>
    <row r="20" spans="1:127" s="124" customFormat="1" ht="32" x14ac:dyDescent="0.15">
      <c r="A20" s="125" t="s">
        <v>67</v>
      </c>
      <c r="B20" s="51" t="s">
        <v>97</v>
      </c>
      <c r="C20" s="60">
        <f t="shared" ref="C20:H20" si="39">0.03*C16</f>
        <v>0</v>
      </c>
      <c r="D20" s="60">
        <f t="shared" si="39"/>
        <v>0</v>
      </c>
      <c r="E20" s="60">
        <f t="shared" si="39"/>
        <v>0</v>
      </c>
      <c r="F20" s="60">
        <f t="shared" si="39"/>
        <v>4437</v>
      </c>
      <c r="G20" s="60">
        <f t="shared" si="39"/>
        <v>5324.25</v>
      </c>
      <c r="H20" s="60">
        <f t="shared" si="39"/>
        <v>5265</v>
      </c>
      <c r="I20" s="55">
        <f>SUM(C20:H20)</f>
        <v>15026.25</v>
      </c>
      <c r="J20" s="60">
        <f t="shared" ref="J20:U20" si="40">0.03*J16</f>
        <v>5440.5</v>
      </c>
      <c r="K20" s="60">
        <f t="shared" si="40"/>
        <v>5440.5</v>
      </c>
      <c r="L20" s="60">
        <f t="shared" si="40"/>
        <v>5265</v>
      </c>
      <c r="M20" s="60">
        <f t="shared" si="40"/>
        <v>5440.5</v>
      </c>
      <c r="N20" s="60">
        <f t="shared" si="40"/>
        <v>6183</v>
      </c>
      <c r="O20" s="60">
        <f t="shared" si="40"/>
        <v>8019</v>
      </c>
      <c r="P20" s="60">
        <f t="shared" si="40"/>
        <v>6389.0999999999995</v>
      </c>
      <c r="Q20" s="60">
        <f t="shared" si="40"/>
        <v>5770.8</v>
      </c>
      <c r="R20" s="60">
        <f t="shared" si="40"/>
        <v>6389.0999999999995</v>
      </c>
      <c r="S20" s="60">
        <f t="shared" si="40"/>
        <v>5770.8</v>
      </c>
      <c r="T20" s="60">
        <f t="shared" si="40"/>
        <v>6389.0999999999995</v>
      </c>
      <c r="U20" s="60">
        <f t="shared" si="40"/>
        <v>6183</v>
      </c>
      <c r="V20" s="55">
        <f>SUM(J20:U20)</f>
        <v>72680.400000000009</v>
      </c>
      <c r="W20" s="60">
        <f t="shared" ref="W20:AH20" si="41">0.03*W16</f>
        <v>8286.2999999999993</v>
      </c>
      <c r="X20" s="60">
        <f t="shared" si="41"/>
        <v>8286.2999999999993</v>
      </c>
      <c r="Y20" s="60">
        <f t="shared" si="41"/>
        <v>8019</v>
      </c>
      <c r="Z20" s="60">
        <f t="shared" si="41"/>
        <v>8286.2999999999993</v>
      </c>
      <c r="AA20" s="60">
        <f t="shared" si="41"/>
        <v>8019</v>
      </c>
      <c r="AB20" s="60">
        <f t="shared" si="41"/>
        <v>8019</v>
      </c>
      <c r="AC20" s="60">
        <f t="shared" si="41"/>
        <v>9551.1</v>
      </c>
      <c r="AD20" s="60">
        <f t="shared" si="41"/>
        <v>8626.7999999999993</v>
      </c>
      <c r="AE20" s="60">
        <f t="shared" si="41"/>
        <v>9551.1</v>
      </c>
      <c r="AF20" s="60">
        <f t="shared" si="41"/>
        <v>8626.7999999999993</v>
      </c>
      <c r="AG20" s="60">
        <f t="shared" si="41"/>
        <v>9551.1</v>
      </c>
      <c r="AH20" s="60">
        <f t="shared" si="41"/>
        <v>9243</v>
      </c>
      <c r="AI20" s="55">
        <f>SUM(W20:AH20)</f>
        <v>104065.8</v>
      </c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</row>
    <row r="21" spans="1:127" s="69" customFormat="1" ht="18" customHeight="1" x14ac:dyDescent="0.15">
      <c r="A21" s="120" t="s">
        <v>33</v>
      </c>
      <c r="B21" s="121"/>
      <c r="C21" s="116">
        <f t="shared" ref="C21:H21" si="42">SUM(C19:C20)</f>
        <v>0</v>
      </c>
      <c r="D21" s="116">
        <f t="shared" si="42"/>
        <v>0</v>
      </c>
      <c r="E21" s="116">
        <f t="shared" si="42"/>
        <v>0</v>
      </c>
      <c r="F21" s="116">
        <f t="shared" si="42"/>
        <v>63597</v>
      </c>
      <c r="G21" s="116">
        <f t="shared" si="42"/>
        <v>67440.5</v>
      </c>
      <c r="H21" s="117">
        <f t="shared" si="42"/>
        <v>66690</v>
      </c>
      <c r="I21" s="122">
        <f>SUM(C21:H21)</f>
        <v>197727.5</v>
      </c>
      <c r="J21" s="115">
        <f t="shared" ref="J21:U21" si="43">SUM(J19:J20)</f>
        <v>68913</v>
      </c>
      <c r="K21" s="116">
        <f t="shared" si="43"/>
        <v>68913</v>
      </c>
      <c r="L21" s="116">
        <f t="shared" si="43"/>
        <v>66690</v>
      </c>
      <c r="M21" s="116">
        <f t="shared" si="43"/>
        <v>68913</v>
      </c>
      <c r="N21" s="116">
        <f t="shared" si="43"/>
        <v>78318</v>
      </c>
      <c r="O21" s="116">
        <f t="shared" si="43"/>
        <v>101574</v>
      </c>
      <c r="P21" s="116">
        <f t="shared" si="43"/>
        <v>80928.600000000006</v>
      </c>
      <c r="Q21" s="116">
        <f t="shared" si="43"/>
        <v>73096.800000000003</v>
      </c>
      <c r="R21" s="116">
        <f t="shared" si="43"/>
        <v>80928.600000000006</v>
      </c>
      <c r="S21" s="116">
        <f t="shared" si="43"/>
        <v>73096.800000000003</v>
      </c>
      <c r="T21" s="116">
        <f t="shared" si="43"/>
        <v>80928.600000000006</v>
      </c>
      <c r="U21" s="117">
        <f t="shared" si="43"/>
        <v>78318</v>
      </c>
      <c r="V21" s="122">
        <f>SUM(J21:U21)</f>
        <v>920618.4</v>
      </c>
      <c r="W21" s="115">
        <f t="shared" ref="W21:AH21" si="44">SUM(W19:W20)</f>
        <v>104959.8</v>
      </c>
      <c r="X21" s="116">
        <f t="shared" si="44"/>
        <v>104959.8</v>
      </c>
      <c r="Y21" s="116">
        <f t="shared" si="44"/>
        <v>101574</v>
      </c>
      <c r="Z21" s="116">
        <f t="shared" si="44"/>
        <v>104959.8</v>
      </c>
      <c r="AA21" s="116">
        <f t="shared" si="44"/>
        <v>101574</v>
      </c>
      <c r="AB21" s="116">
        <f t="shared" si="44"/>
        <v>101574</v>
      </c>
      <c r="AC21" s="116">
        <f t="shared" si="44"/>
        <v>120980.6</v>
      </c>
      <c r="AD21" s="116">
        <f t="shared" si="44"/>
        <v>109272.8</v>
      </c>
      <c r="AE21" s="116">
        <f t="shared" si="44"/>
        <v>120980.6</v>
      </c>
      <c r="AF21" s="116">
        <f t="shared" si="44"/>
        <v>109272.8</v>
      </c>
      <c r="AG21" s="116">
        <f t="shared" si="44"/>
        <v>120980.6</v>
      </c>
      <c r="AH21" s="117">
        <f t="shared" si="44"/>
        <v>117078</v>
      </c>
      <c r="AI21" s="122">
        <f>SUM(W21:AH21)</f>
        <v>1318166.8</v>
      </c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</row>
    <row r="22" spans="1:127" s="2" customFormat="1" ht="18" customHeight="1" x14ac:dyDescent="0.15">
      <c r="A22" s="94"/>
      <c r="B22" s="95"/>
      <c r="C22" s="97" t="e">
        <f t="shared" ref="C22:AI22" si="45">C21/C16</f>
        <v>#DIV/0!</v>
      </c>
      <c r="D22" s="97" t="e">
        <f t="shared" si="45"/>
        <v>#DIV/0!</v>
      </c>
      <c r="E22" s="97" t="e">
        <f t="shared" si="45"/>
        <v>#DIV/0!</v>
      </c>
      <c r="F22" s="97">
        <f t="shared" si="45"/>
        <v>0.43</v>
      </c>
      <c r="G22" s="97">
        <f t="shared" si="45"/>
        <v>0.38</v>
      </c>
      <c r="H22" s="97">
        <f t="shared" si="45"/>
        <v>0.38</v>
      </c>
      <c r="I22" s="97">
        <f t="shared" si="45"/>
        <v>0.39476416271524833</v>
      </c>
      <c r="J22" s="96">
        <f t="shared" si="45"/>
        <v>0.38</v>
      </c>
      <c r="K22" s="97">
        <f t="shared" si="45"/>
        <v>0.38</v>
      </c>
      <c r="L22" s="97">
        <f t="shared" si="45"/>
        <v>0.38</v>
      </c>
      <c r="M22" s="97">
        <f t="shared" si="45"/>
        <v>0.38</v>
      </c>
      <c r="N22" s="97">
        <f t="shared" si="45"/>
        <v>0.38</v>
      </c>
      <c r="O22" s="97">
        <f t="shared" si="45"/>
        <v>0.38</v>
      </c>
      <c r="P22" s="97">
        <f t="shared" si="45"/>
        <v>0.38</v>
      </c>
      <c r="Q22" s="97">
        <f t="shared" si="45"/>
        <v>0.38</v>
      </c>
      <c r="R22" s="97">
        <f t="shared" si="45"/>
        <v>0.38</v>
      </c>
      <c r="S22" s="97">
        <f t="shared" si="45"/>
        <v>0.38</v>
      </c>
      <c r="T22" s="97">
        <f t="shared" si="45"/>
        <v>0.38</v>
      </c>
      <c r="U22" s="97">
        <f t="shared" si="45"/>
        <v>0.38</v>
      </c>
      <c r="V22" s="97">
        <f t="shared" si="45"/>
        <v>0.38</v>
      </c>
      <c r="W22" s="96">
        <f t="shared" si="45"/>
        <v>0.38</v>
      </c>
      <c r="X22" s="97">
        <f t="shared" si="45"/>
        <v>0.38</v>
      </c>
      <c r="Y22" s="97">
        <f t="shared" si="45"/>
        <v>0.38</v>
      </c>
      <c r="Z22" s="97">
        <f t="shared" si="45"/>
        <v>0.38</v>
      </c>
      <c r="AA22" s="97">
        <f t="shared" si="45"/>
        <v>0.38</v>
      </c>
      <c r="AB22" s="97">
        <f t="shared" si="45"/>
        <v>0.38</v>
      </c>
      <c r="AC22" s="97">
        <f t="shared" si="45"/>
        <v>0.38</v>
      </c>
      <c r="AD22" s="97">
        <f t="shared" si="45"/>
        <v>0.38</v>
      </c>
      <c r="AE22" s="97">
        <f t="shared" si="45"/>
        <v>0.38</v>
      </c>
      <c r="AF22" s="97">
        <f t="shared" si="45"/>
        <v>0.38</v>
      </c>
      <c r="AG22" s="97">
        <f t="shared" si="45"/>
        <v>0.38</v>
      </c>
      <c r="AH22" s="97">
        <f t="shared" si="45"/>
        <v>0.38</v>
      </c>
      <c r="AI22" s="97">
        <f t="shared" si="45"/>
        <v>0.38</v>
      </c>
    </row>
    <row r="23" spans="1:127" s="69" customFormat="1" ht="18" customHeight="1" x14ac:dyDescent="0.15">
      <c r="A23" s="120" t="s">
        <v>26</v>
      </c>
      <c r="B23" s="146"/>
      <c r="C23" s="116">
        <f t="shared" ref="C23:H23" si="46">C16-C21</f>
        <v>0</v>
      </c>
      <c r="D23" s="116">
        <f t="shared" si="46"/>
        <v>0</v>
      </c>
      <c r="E23" s="116">
        <f t="shared" si="46"/>
        <v>0</v>
      </c>
      <c r="F23" s="116">
        <f t="shared" si="46"/>
        <v>84303</v>
      </c>
      <c r="G23" s="116">
        <f t="shared" si="46"/>
        <v>110034.5</v>
      </c>
      <c r="H23" s="147">
        <f t="shared" si="46"/>
        <v>108810</v>
      </c>
      <c r="I23" s="148">
        <f>SUM(C23:H23)</f>
        <v>303147.5</v>
      </c>
      <c r="J23" s="115">
        <f t="shared" ref="J23:U23" si="47">J16-J21</f>
        <v>112437</v>
      </c>
      <c r="K23" s="116">
        <f t="shared" si="47"/>
        <v>112437</v>
      </c>
      <c r="L23" s="116">
        <f t="shared" si="47"/>
        <v>108810</v>
      </c>
      <c r="M23" s="116">
        <f t="shared" si="47"/>
        <v>112437</v>
      </c>
      <c r="N23" s="116">
        <f t="shared" si="47"/>
        <v>127782</v>
      </c>
      <c r="O23" s="116">
        <f t="shared" si="47"/>
        <v>165726</v>
      </c>
      <c r="P23" s="116">
        <f t="shared" si="47"/>
        <v>132041.4</v>
      </c>
      <c r="Q23" s="116">
        <f t="shared" si="47"/>
        <v>119263.2</v>
      </c>
      <c r="R23" s="116">
        <f t="shared" si="47"/>
        <v>132041.4</v>
      </c>
      <c r="S23" s="116">
        <f t="shared" si="47"/>
        <v>119263.2</v>
      </c>
      <c r="T23" s="116">
        <f t="shared" si="47"/>
        <v>132041.4</v>
      </c>
      <c r="U23" s="147">
        <f t="shared" si="47"/>
        <v>127782</v>
      </c>
      <c r="V23" s="148">
        <f>SUM(J23:U23)</f>
        <v>1502061.5999999999</v>
      </c>
      <c r="W23" s="115">
        <f t="shared" ref="W23:AH23" si="48">W16-W21</f>
        <v>171250.2</v>
      </c>
      <c r="X23" s="116">
        <f t="shared" si="48"/>
        <v>171250.2</v>
      </c>
      <c r="Y23" s="116">
        <f t="shared" si="48"/>
        <v>165726</v>
      </c>
      <c r="Z23" s="116">
        <f t="shared" si="48"/>
        <v>171250.2</v>
      </c>
      <c r="AA23" s="116">
        <f t="shared" si="48"/>
        <v>165726</v>
      </c>
      <c r="AB23" s="116">
        <f t="shared" si="48"/>
        <v>165726</v>
      </c>
      <c r="AC23" s="116">
        <f t="shared" si="48"/>
        <v>197389.4</v>
      </c>
      <c r="AD23" s="116">
        <f t="shared" si="48"/>
        <v>178287.2</v>
      </c>
      <c r="AE23" s="116">
        <f t="shared" si="48"/>
        <v>197389.4</v>
      </c>
      <c r="AF23" s="116">
        <f t="shared" si="48"/>
        <v>178287.2</v>
      </c>
      <c r="AG23" s="116">
        <f t="shared" si="48"/>
        <v>197389.4</v>
      </c>
      <c r="AH23" s="147">
        <f t="shared" si="48"/>
        <v>191022</v>
      </c>
      <c r="AI23" s="148">
        <f>SUM(W23:AH23)</f>
        <v>2150693.1999999997</v>
      </c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</row>
    <row r="24" spans="1:127" s="2" customFormat="1" ht="18" customHeight="1" x14ac:dyDescent="0.15">
      <c r="A24" s="98"/>
      <c r="B24" s="99"/>
      <c r="C24" s="97" t="e">
        <f t="shared" ref="C24:H24" si="49">C23/C16</f>
        <v>#DIV/0!</v>
      </c>
      <c r="D24" s="97" t="e">
        <f t="shared" si="49"/>
        <v>#DIV/0!</v>
      </c>
      <c r="E24" s="97" t="e">
        <f t="shared" si="49"/>
        <v>#DIV/0!</v>
      </c>
      <c r="F24" s="97">
        <f t="shared" si="49"/>
        <v>0.56999999999999995</v>
      </c>
      <c r="G24" s="97">
        <f t="shared" si="49"/>
        <v>0.62</v>
      </c>
      <c r="H24" s="100">
        <f t="shared" si="49"/>
        <v>0.62</v>
      </c>
      <c r="I24" s="101" t="e">
        <f>I23/I18</f>
        <v>#DIV/0!</v>
      </c>
      <c r="J24" s="96">
        <f t="shared" ref="J24:U24" si="50">J23/J16</f>
        <v>0.62</v>
      </c>
      <c r="K24" s="97">
        <f t="shared" si="50"/>
        <v>0.62</v>
      </c>
      <c r="L24" s="97">
        <f t="shared" si="50"/>
        <v>0.62</v>
      </c>
      <c r="M24" s="97">
        <f t="shared" si="50"/>
        <v>0.62</v>
      </c>
      <c r="N24" s="97">
        <f t="shared" si="50"/>
        <v>0.62</v>
      </c>
      <c r="O24" s="97">
        <f t="shared" si="50"/>
        <v>0.62</v>
      </c>
      <c r="P24" s="97">
        <f t="shared" si="50"/>
        <v>0.62</v>
      </c>
      <c r="Q24" s="97">
        <f t="shared" si="50"/>
        <v>0.62</v>
      </c>
      <c r="R24" s="97">
        <f t="shared" si="50"/>
        <v>0.62</v>
      </c>
      <c r="S24" s="97">
        <f t="shared" si="50"/>
        <v>0.62</v>
      </c>
      <c r="T24" s="97">
        <f t="shared" si="50"/>
        <v>0.62</v>
      </c>
      <c r="U24" s="100">
        <f t="shared" si="50"/>
        <v>0.62</v>
      </c>
      <c r="V24" s="101" t="e">
        <f>V23/V18</f>
        <v>#DIV/0!</v>
      </c>
      <c r="W24" s="96">
        <f t="shared" ref="W24:AH24" si="51">W23/W16</f>
        <v>0.62</v>
      </c>
      <c r="X24" s="97">
        <f t="shared" si="51"/>
        <v>0.62</v>
      </c>
      <c r="Y24" s="97">
        <f t="shared" si="51"/>
        <v>0.62</v>
      </c>
      <c r="Z24" s="97">
        <f t="shared" si="51"/>
        <v>0.62</v>
      </c>
      <c r="AA24" s="97">
        <f t="shared" si="51"/>
        <v>0.62</v>
      </c>
      <c r="AB24" s="97">
        <f t="shared" si="51"/>
        <v>0.62</v>
      </c>
      <c r="AC24" s="97">
        <f t="shared" si="51"/>
        <v>0.62</v>
      </c>
      <c r="AD24" s="97">
        <f t="shared" si="51"/>
        <v>0.62</v>
      </c>
      <c r="AE24" s="97">
        <f t="shared" si="51"/>
        <v>0.62</v>
      </c>
      <c r="AF24" s="97">
        <f t="shared" si="51"/>
        <v>0.62</v>
      </c>
      <c r="AG24" s="97">
        <f t="shared" si="51"/>
        <v>0.62</v>
      </c>
      <c r="AH24" s="100">
        <f t="shared" si="51"/>
        <v>0.62</v>
      </c>
      <c r="AI24" s="101" t="e">
        <f>AI23/AI18</f>
        <v>#DIV/0!</v>
      </c>
    </row>
    <row r="25" spans="1:127" s="11" customFormat="1" ht="18" customHeight="1" x14ac:dyDescent="0.15">
      <c r="A25" s="7" t="s">
        <v>34</v>
      </c>
      <c r="B25" s="8"/>
      <c r="C25" s="9"/>
      <c r="D25" s="9"/>
      <c r="E25" s="9"/>
      <c r="F25" s="9"/>
      <c r="G25" s="9"/>
      <c r="H25" s="9"/>
      <c r="I25" s="25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25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25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</row>
    <row r="26" spans="1:127" s="69" customFormat="1" ht="16" x14ac:dyDescent="0.15">
      <c r="A26" s="50" t="s">
        <v>2</v>
      </c>
      <c r="B26" s="51" t="s">
        <v>69</v>
      </c>
      <c r="C26" s="196"/>
      <c r="D26" s="196"/>
      <c r="E26" s="196"/>
      <c r="F26" s="196">
        <v>150</v>
      </c>
      <c r="G26" s="196"/>
      <c r="H26" s="197"/>
      <c r="I26" s="176">
        <f t="shared" ref="I26:I57" si="52">SUM(C26:H26)</f>
        <v>150</v>
      </c>
      <c r="J26" s="56">
        <f>F26*(1+$B$1)</f>
        <v>154.5</v>
      </c>
      <c r="K26" s="52">
        <v>2000</v>
      </c>
      <c r="L26" s="53"/>
      <c r="M26" s="53">
        <f>J26</f>
        <v>154.5</v>
      </c>
      <c r="N26" s="53"/>
      <c r="O26" s="53"/>
      <c r="P26" s="53">
        <f>M26</f>
        <v>154.5</v>
      </c>
      <c r="Q26" s="53"/>
      <c r="R26" s="53"/>
      <c r="S26" s="53">
        <f>P26</f>
        <v>154.5</v>
      </c>
      <c r="T26" s="53"/>
      <c r="U26" s="54"/>
      <c r="V26" s="55">
        <f t="shared" ref="V26:V57" si="53">SUM(J26:U26)</f>
        <v>2618</v>
      </c>
      <c r="W26" s="56">
        <f>S26*(1+$B$1)</f>
        <v>159.13499999999999</v>
      </c>
      <c r="X26" s="52">
        <f>K26*(1+B1)</f>
        <v>2060</v>
      </c>
      <c r="Y26" s="53"/>
      <c r="Z26" s="53">
        <f>W26</f>
        <v>159.13499999999999</v>
      </c>
      <c r="AA26" s="53"/>
      <c r="AB26" s="53"/>
      <c r="AC26" s="53">
        <f>Z26</f>
        <v>159.13499999999999</v>
      </c>
      <c r="AD26" s="53"/>
      <c r="AE26" s="53"/>
      <c r="AF26" s="53">
        <f>AC26</f>
        <v>159.13499999999999</v>
      </c>
      <c r="AG26" s="53"/>
      <c r="AH26" s="54"/>
      <c r="AI26" s="55">
        <f t="shared" ref="AI26:AI57" si="54">SUM(W26:AH26)</f>
        <v>2696.5400000000009</v>
      </c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</row>
    <row r="27" spans="1:127" s="69" customFormat="1" ht="16" x14ac:dyDescent="0.15">
      <c r="A27" s="57" t="s">
        <v>4</v>
      </c>
      <c r="B27" s="67" t="s">
        <v>70</v>
      </c>
      <c r="C27" s="60"/>
      <c r="D27" s="60">
        <f t="shared" ref="D27:H27" si="55">C27</f>
        <v>0</v>
      </c>
      <c r="E27" s="60">
        <v>50</v>
      </c>
      <c r="F27" s="60">
        <f t="shared" si="55"/>
        <v>50</v>
      </c>
      <c r="G27" s="60">
        <f t="shared" si="55"/>
        <v>50</v>
      </c>
      <c r="H27" s="61">
        <f t="shared" si="55"/>
        <v>50</v>
      </c>
      <c r="I27" s="55">
        <f t="shared" si="52"/>
        <v>200</v>
      </c>
      <c r="J27" s="62">
        <f t="shared" ref="J27:J39" si="56">H27*(1+$B$1)</f>
        <v>51.5</v>
      </c>
      <c r="K27" s="60">
        <f t="shared" ref="K27:U27" si="57">J27</f>
        <v>51.5</v>
      </c>
      <c r="L27" s="60">
        <f t="shared" si="57"/>
        <v>51.5</v>
      </c>
      <c r="M27" s="60">
        <f t="shared" si="57"/>
        <v>51.5</v>
      </c>
      <c r="N27" s="60">
        <f t="shared" si="57"/>
        <v>51.5</v>
      </c>
      <c r="O27" s="60">
        <f t="shared" si="57"/>
        <v>51.5</v>
      </c>
      <c r="P27" s="60">
        <f t="shared" si="57"/>
        <v>51.5</v>
      </c>
      <c r="Q27" s="60">
        <f t="shared" si="57"/>
        <v>51.5</v>
      </c>
      <c r="R27" s="60">
        <f t="shared" si="57"/>
        <v>51.5</v>
      </c>
      <c r="S27" s="60">
        <f t="shared" si="57"/>
        <v>51.5</v>
      </c>
      <c r="T27" s="60">
        <f t="shared" si="57"/>
        <v>51.5</v>
      </c>
      <c r="U27" s="61">
        <f t="shared" si="57"/>
        <v>51.5</v>
      </c>
      <c r="V27" s="55">
        <f t="shared" si="53"/>
        <v>618</v>
      </c>
      <c r="W27" s="62">
        <f t="shared" ref="W27:W39" si="58">U27*(1+$B$1)</f>
        <v>53.045000000000002</v>
      </c>
      <c r="X27" s="60">
        <f t="shared" ref="X27:AH27" si="59">W27</f>
        <v>53.045000000000002</v>
      </c>
      <c r="Y27" s="60">
        <f t="shared" si="59"/>
        <v>53.045000000000002</v>
      </c>
      <c r="Z27" s="60">
        <f t="shared" si="59"/>
        <v>53.045000000000002</v>
      </c>
      <c r="AA27" s="60">
        <f t="shared" si="59"/>
        <v>53.045000000000002</v>
      </c>
      <c r="AB27" s="60">
        <f t="shared" si="59"/>
        <v>53.045000000000002</v>
      </c>
      <c r="AC27" s="60">
        <f t="shared" si="59"/>
        <v>53.045000000000002</v>
      </c>
      <c r="AD27" s="60">
        <f t="shared" si="59"/>
        <v>53.045000000000002</v>
      </c>
      <c r="AE27" s="60">
        <f t="shared" si="59"/>
        <v>53.045000000000002</v>
      </c>
      <c r="AF27" s="60">
        <f t="shared" si="59"/>
        <v>53.045000000000002</v>
      </c>
      <c r="AG27" s="60">
        <f t="shared" si="59"/>
        <v>53.045000000000002</v>
      </c>
      <c r="AH27" s="61">
        <f t="shared" si="59"/>
        <v>53.045000000000002</v>
      </c>
      <c r="AI27" s="55">
        <f t="shared" si="54"/>
        <v>636.54</v>
      </c>
      <c r="AJ27" s="119"/>
      <c r="AK27" s="119"/>
      <c r="AL27" s="119"/>
      <c r="AM27" s="119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23"/>
      <c r="CJ27" s="123"/>
      <c r="CK27" s="124"/>
      <c r="CL27" s="124"/>
      <c r="CM27" s="124"/>
      <c r="CN27" s="124"/>
      <c r="CO27" s="124"/>
      <c r="CP27" s="124"/>
      <c r="CQ27" s="124"/>
      <c r="CR27" s="124"/>
      <c r="CS27" s="124"/>
      <c r="CT27" s="124"/>
      <c r="CU27" s="124"/>
      <c r="CV27" s="124"/>
      <c r="CW27" s="124"/>
      <c r="CX27" s="124"/>
      <c r="CY27" s="124"/>
      <c r="CZ27" s="124"/>
      <c r="DA27" s="124"/>
      <c r="DB27" s="124"/>
      <c r="DC27" s="124"/>
      <c r="DD27" s="124"/>
      <c r="DE27" s="124"/>
      <c r="DF27" s="124"/>
      <c r="DG27" s="124"/>
      <c r="DH27" s="124"/>
      <c r="DI27" s="124"/>
      <c r="DJ27" s="124"/>
      <c r="DK27" s="124"/>
      <c r="DL27" s="124"/>
      <c r="DM27" s="124"/>
      <c r="DN27" s="124"/>
      <c r="DO27" s="124"/>
      <c r="DP27" s="124"/>
      <c r="DQ27" s="124"/>
      <c r="DR27" s="124"/>
      <c r="DS27" s="124"/>
      <c r="DT27" s="124"/>
      <c r="DU27" s="124"/>
      <c r="DV27" s="124"/>
      <c r="DW27" s="124"/>
    </row>
    <row r="28" spans="1:127" s="124" customFormat="1" ht="16" x14ac:dyDescent="0.15">
      <c r="A28" s="63" t="s">
        <v>35</v>
      </c>
      <c r="B28" s="51" t="s">
        <v>88</v>
      </c>
      <c r="C28" s="174"/>
      <c r="D28" s="174"/>
      <c r="E28" s="174">
        <v>440</v>
      </c>
      <c r="F28" s="174">
        <f t="shared" ref="F28:H28" si="60">E28</f>
        <v>440</v>
      </c>
      <c r="G28" s="174">
        <f t="shared" si="60"/>
        <v>440</v>
      </c>
      <c r="H28" s="175">
        <f t="shared" si="60"/>
        <v>440</v>
      </c>
      <c r="I28" s="176">
        <f t="shared" si="52"/>
        <v>1760</v>
      </c>
      <c r="J28" s="177">
        <f t="shared" si="56"/>
        <v>453.2</v>
      </c>
      <c r="K28" s="174">
        <f t="shared" ref="K28:U28" si="61">J28</f>
        <v>453.2</v>
      </c>
      <c r="L28" s="174">
        <f t="shared" si="61"/>
        <v>453.2</v>
      </c>
      <c r="M28" s="174">
        <f t="shared" si="61"/>
        <v>453.2</v>
      </c>
      <c r="N28" s="174">
        <f t="shared" si="61"/>
        <v>453.2</v>
      </c>
      <c r="O28" s="174">
        <f t="shared" si="61"/>
        <v>453.2</v>
      </c>
      <c r="P28" s="174">
        <f t="shared" si="61"/>
        <v>453.2</v>
      </c>
      <c r="Q28" s="174">
        <f t="shared" si="61"/>
        <v>453.2</v>
      </c>
      <c r="R28" s="174">
        <f t="shared" si="61"/>
        <v>453.2</v>
      </c>
      <c r="S28" s="174">
        <f t="shared" si="61"/>
        <v>453.2</v>
      </c>
      <c r="T28" s="174">
        <f t="shared" si="61"/>
        <v>453.2</v>
      </c>
      <c r="U28" s="175">
        <f t="shared" si="61"/>
        <v>453.2</v>
      </c>
      <c r="V28" s="176">
        <f t="shared" si="53"/>
        <v>5438.3999999999987</v>
      </c>
      <c r="W28" s="177">
        <f t="shared" si="58"/>
        <v>466.79599999999999</v>
      </c>
      <c r="X28" s="174">
        <f t="shared" ref="X28:AH28" si="62">W28</f>
        <v>466.79599999999999</v>
      </c>
      <c r="Y28" s="174">
        <f t="shared" si="62"/>
        <v>466.79599999999999</v>
      </c>
      <c r="Z28" s="174">
        <f t="shared" si="62"/>
        <v>466.79599999999999</v>
      </c>
      <c r="AA28" s="174">
        <f t="shared" si="62"/>
        <v>466.79599999999999</v>
      </c>
      <c r="AB28" s="174">
        <f t="shared" si="62"/>
        <v>466.79599999999999</v>
      </c>
      <c r="AC28" s="174">
        <f t="shared" si="62"/>
        <v>466.79599999999999</v>
      </c>
      <c r="AD28" s="174">
        <f t="shared" si="62"/>
        <v>466.79599999999999</v>
      </c>
      <c r="AE28" s="174">
        <f t="shared" si="62"/>
        <v>466.79599999999999</v>
      </c>
      <c r="AF28" s="174">
        <f t="shared" si="62"/>
        <v>466.79599999999999</v>
      </c>
      <c r="AG28" s="174">
        <f t="shared" si="62"/>
        <v>466.79599999999999</v>
      </c>
      <c r="AH28" s="175">
        <f t="shared" si="62"/>
        <v>466.79599999999999</v>
      </c>
      <c r="AI28" s="176">
        <f t="shared" si="54"/>
        <v>5601.5520000000006</v>
      </c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  <c r="CI28" s="123"/>
      <c r="CJ28" s="123"/>
    </row>
    <row r="29" spans="1:127" s="124" customFormat="1" ht="16" x14ac:dyDescent="0.15">
      <c r="A29" s="63" t="s">
        <v>36</v>
      </c>
      <c r="B29" s="51" t="s">
        <v>71</v>
      </c>
      <c r="C29" s="60">
        <v>0</v>
      </c>
      <c r="D29" s="60">
        <f t="shared" ref="D29:H29" si="63">C29</f>
        <v>0</v>
      </c>
      <c r="E29" s="60">
        <f t="shared" si="63"/>
        <v>0</v>
      </c>
      <c r="F29" s="60">
        <f t="shared" si="63"/>
        <v>0</v>
      </c>
      <c r="G29" s="60">
        <f t="shared" si="63"/>
        <v>0</v>
      </c>
      <c r="H29" s="61">
        <f t="shared" si="63"/>
        <v>0</v>
      </c>
      <c r="I29" s="55">
        <f t="shared" si="52"/>
        <v>0</v>
      </c>
      <c r="J29" s="62">
        <f t="shared" si="56"/>
        <v>0</v>
      </c>
      <c r="K29" s="60">
        <f t="shared" ref="K29:U29" si="64">J29</f>
        <v>0</v>
      </c>
      <c r="L29" s="60">
        <f t="shared" si="64"/>
        <v>0</v>
      </c>
      <c r="M29" s="60">
        <f t="shared" si="64"/>
        <v>0</v>
      </c>
      <c r="N29" s="60">
        <f t="shared" si="64"/>
        <v>0</v>
      </c>
      <c r="O29" s="60">
        <f t="shared" si="64"/>
        <v>0</v>
      </c>
      <c r="P29" s="60">
        <f t="shared" si="64"/>
        <v>0</v>
      </c>
      <c r="Q29" s="60">
        <f t="shared" si="64"/>
        <v>0</v>
      </c>
      <c r="R29" s="60">
        <f t="shared" si="64"/>
        <v>0</v>
      </c>
      <c r="S29" s="60">
        <f t="shared" si="64"/>
        <v>0</v>
      </c>
      <c r="T29" s="60">
        <f t="shared" si="64"/>
        <v>0</v>
      </c>
      <c r="U29" s="61">
        <f t="shared" si="64"/>
        <v>0</v>
      </c>
      <c r="V29" s="55">
        <f t="shared" si="53"/>
        <v>0</v>
      </c>
      <c r="W29" s="62">
        <f t="shared" si="58"/>
        <v>0</v>
      </c>
      <c r="X29" s="60">
        <f t="shared" ref="X29:AH29" si="65">W29</f>
        <v>0</v>
      </c>
      <c r="Y29" s="60">
        <f t="shared" si="65"/>
        <v>0</v>
      </c>
      <c r="Z29" s="60">
        <f t="shared" si="65"/>
        <v>0</v>
      </c>
      <c r="AA29" s="60">
        <f t="shared" si="65"/>
        <v>0</v>
      </c>
      <c r="AB29" s="60">
        <f t="shared" si="65"/>
        <v>0</v>
      </c>
      <c r="AC29" s="60">
        <f t="shared" si="65"/>
        <v>0</v>
      </c>
      <c r="AD29" s="60">
        <f t="shared" si="65"/>
        <v>0</v>
      </c>
      <c r="AE29" s="60">
        <f t="shared" si="65"/>
        <v>0</v>
      </c>
      <c r="AF29" s="60">
        <f t="shared" si="65"/>
        <v>0</v>
      </c>
      <c r="AG29" s="60">
        <f t="shared" si="65"/>
        <v>0</v>
      </c>
      <c r="AH29" s="61">
        <f t="shared" si="65"/>
        <v>0</v>
      </c>
      <c r="AI29" s="55">
        <f t="shared" si="54"/>
        <v>0</v>
      </c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</row>
    <row r="30" spans="1:127" s="69" customFormat="1" ht="16" x14ac:dyDescent="0.15">
      <c r="A30" s="63" t="s">
        <v>37</v>
      </c>
      <c r="B30" s="51" t="s">
        <v>72</v>
      </c>
      <c r="C30" s="60">
        <v>0</v>
      </c>
      <c r="D30" s="60">
        <f t="shared" ref="D30:H30" si="66">C30</f>
        <v>0</v>
      </c>
      <c r="E30" s="60">
        <f t="shared" si="66"/>
        <v>0</v>
      </c>
      <c r="F30" s="60">
        <f t="shared" si="66"/>
        <v>0</v>
      </c>
      <c r="G30" s="60">
        <f t="shared" si="66"/>
        <v>0</v>
      </c>
      <c r="H30" s="61">
        <f t="shared" si="66"/>
        <v>0</v>
      </c>
      <c r="I30" s="55">
        <f t="shared" si="52"/>
        <v>0</v>
      </c>
      <c r="J30" s="62">
        <f t="shared" si="56"/>
        <v>0</v>
      </c>
      <c r="K30" s="60">
        <f t="shared" ref="K30:U30" si="67">J30</f>
        <v>0</v>
      </c>
      <c r="L30" s="60">
        <f t="shared" si="67"/>
        <v>0</v>
      </c>
      <c r="M30" s="60">
        <f t="shared" si="67"/>
        <v>0</v>
      </c>
      <c r="N30" s="60">
        <f t="shared" si="67"/>
        <v>0</v>
      </c>
      <c r="O30" s="60">
        <f t="shared" si="67"/>
        <v>0</v>
      </c>
      <c r="P30" s="60">
        <f t="shared" si="67"/>
        <v>0</v>
      </c>
      <c r="Q30" s="60">
        <f t="shared" si="67"/>
        <v>0</v>
      </c>
      <c r="R30" s="60">
        <f t="shared" si="67"/>
        <v>0</v>
      </c>
      <c r="S30" s="60">
        <f t="shared" si="67"/>
        <v>0</v>
      </c>
      <c r="T30" s="60">
        <f t="shared" si="67"/>
        <v>0</v>
      </c>
      <c r="U30" s="61">
        <f t="shared" si="67"/>
        <v>0</v>
      </c>
      <c r="V30" s="55">
        <f t="shared" si="53"/>
        <v>0</v>
      </c>
      <c r="W30" s="62">
        <f t="shared" si="58"/>
        <v>0</v>
      </c>
      <c r="X30" s="60">
        <f t="shared" ref="X30:AH30" si="68">W30</f>
        <v>0</v>
      </c>
      <c r="Y30" s="60">
        <f t="shared" si="68"/>
        <v>0</v>
      </c>
      <c r="Z30" s="60">
        <f t="shared" si="68"/>
        <v>0</v>
      </c>
      <c r="AA30" s="60">
        <f t="shared" si="68"/>
        <v>0</v>
      </c>
      <c r="AB30" s="60">
        <f t="shared" si="68"/>
        <v>0</v>
      </c>
      <c r="AC30" s="60">
        <f t="shared" si="68"/>
        <v>0</v>
      </c>
      <c r="AD30" s="60">
        <f t="shared" si="68"/>
        <v>0</v>
      </c>
      <c r="AE30" s="60">
        <f t="shared" si="68"/>
        <v>0</v>
      </c>
      <c r="AF30" s="60">
        <f t="shared" si="68"/>
        <v>0</v>
      </c>
      <c r="AG30" s="60">
        <f t="shared" si="68"/>
        <v>0</v>
      </c>
      <c r="AH30" s="61">
        <f t="shared" si="68"/>
        <v>0</v>
      </c>
      <c r="AI30" s="55">
        <f t="shared" si="54"/>
        <v>0</v>
      </c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  <c r="CA30" s="123"/>
      <c r="CB30" s="123"/>
      <c r="CC30" s="123"/>
      <c r="CD30" s="123"/>
      <c r="CE30" s="123"/>
      <c r="CF30" s="123"/>
      <c r="CG30" s="123"/>
      <c r="CH30" s="123"/>
      <c r="CI30" s="123"/>
      <c r="CJ30" s="123"/>
      <c r="CK30" s="124"/>
      <c r="CL30" s="124"/>
      <c r="CM30" s="124"/>
      <c r="CN30" s="124"/>
      <c r="CO30" s="124"/>
      <c r="CP30" s="124"/>
      <c r="CQ30" s="124"/>
      <c r="CR30" s="124"/>
      <c r="CS30" s="124"/>
      <c r="CT30" s="124"/>
      <c r="CU30" s="124"/>
      <c r="CV30" s="124"/>
      <c r="CW30" s="124"/>
      <c r="CX30" s="124"/>
      <c r="CY30" s="124"/>
      <c r="CZ30" s="124"/>
      <c r="DA30" s="124"/>
      <c r="DB30" s="124"/>
      <c r="DC30" s="124"/>
      <c r="DD30" s="124"/>
      <c r="DE30" s="124"/>
      <c r="DF30" s="124"/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/>
      <c r="DU30" s="124"/>
      <c r="DV30" s="124"/>
      <c r="DW30" s="124"/>
    </row>
    <row r="31" spans="1:127" s="69" customFormat="1" ht="16" x14ac:dyDescent="0.15">
      <c r="A31" s="57" t="s">
        <v>38</v>
      </c>
      <c r="B31" s="51" t="s">
        <v>72</v>
      </c>
      <c r="C31" s="60">
        <v>0</v>
      </c>
      <c r="D31" s="60">
        <f t="shared" ref="D31:H31" si="69">C31</f>
        <v>0</v>
      </c>
      <c r="E31" s="60">
        <f t="shared" si="69"/>
        <v>0</v>
      </c>
      <c r="F31" s="60">
        <f t="shared" si="69"/>
        <v>0</v>
      </c>
      <c r="G31" s="60">
        <f t="shared" si="69"/>
        <v>0</v>
      </c>
      <c r="H31" s="61">
        <f t="shared" si="69"/>
        <v>0</v>
      </c>
      <c r="I31" s="55">
        <f t="shared" si="52"/>
        <v>0</v>
      </c>
      <c r="J31" s="62">
        <f t="shared" si="56"/>
        <v>0</v>
      </c>
      <c r="K31" s="60">
        <f t="shared" ref="K31:U31" si="70">J31</f>
        <v>0</v>
      </c>
      <c r="L31" s="60">
        <f t="shared" si="70"/>
        <v>0</v>
      </c>
      <c r="M31" s="60">
        <f t="shared" si="70"/>
        <v>0</v>
      </c>
      <c r="N31" s="60">
        <f t="shared" si="70"/>
        <v>0</v>
      </c>
      <c r="O31" s="60">
        <f t="shared" si="70"/>
        <v>0</v>
      </c>
      <c r="P31" s="60">
        <f t="shared" si="70"/>
        <v>0</v>
      </c>
      <c r="Q31" s="60">
        <f t="shared" si="70"/>
        <v>0</v>
      </c>
      <c r="R31" s="60">
        <f t="shared" si="70"/>
        <v>0</v>
      </c>
      <c r="S31" s="60">
        <f t="shared" si="70"/>
        <v>0</v>
      </c>
      <c r="T31" s="60">
        <f t="shared" si="70"/>
        <v>0</v>
      </c>
      <c r="U31" s="61">
        <f t="shared" si="70"/>
        <v>0</v>
      </c>
      <c r="V31" s="55">
        <f t="shared" si="53"/>
        <v>0</v>
      </c>
      <c r="W31" s="62">
        <f t="shared" si="58"/>
        <v>0</v>
      </c>
      <c r="X31" s="60">
        <f t="shared" ref="X31:AH31" si="71">W31</f>
        <v>0</v>
      </c>
      <c r="Y31" s="60">
        <f t="shared" si="71"/>
        <v>0</v>
      </c>
      <c r="Z31" s="60">
        <f t="shared" si="71"/>
        <v>0</v>
      </c>
      <c r="AA31" s="60">
        <f t="shared" si="71"/>
        <v>0</v>
      </c>
      <c r="AB31" s="60">
        <f t="shared" si="71"/>
        <v>0</v>
      </c>
      <c r="AC31" s="60">
        <f t="shared" si="71"/>
        <v>0</v>
      </c>
      <c r="AD31" s="60">
        <f t="shared" si="71"/>
        <v>0</v>
      </c>
      <c r="AE31" s="60">
        <f t="shared" si="71"/>
        <v>0</v>
      </c>
      <c r="AF31" s="60">
        <f t="shared" si="71"/>
        <v>0</v>
      </c>
      <c r="AG31" s="60">
        <f t="shared" si="71"/>
        <v>0</v>
      </c>
      <c r="AH31" s="61">
        <f t="shared" si="71"/>
        <v>0</v>
      </c>
      <c r="AI31" s="55">
        <f t="shared" si="54"/>
        <v>0</v>
      </c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  <c r="CI31" s="123"/>
      <c r="CJ31" s="123"/>
      <c r="CK31" s="124"/>
      <c r="CL31" s="124"/>
      <c r="CM31" s="124"/>
      <c r="CN31" s="124"/>
      <c r="CO31" s="124"/>
      <c r="CP31" s="124"/>
      <c r="CQ31" s="124"/>
      <c r="CR31" s="124"/>
      <c r="CS31" s="124"/>
      <c r="CT31" s="124"/>
      <c r="CU31" s="124"/>
      <c r="CV31" s="124"/>
      <c r="CW31" s="124"/>
      <c r="CX31" s="124"/>
      <c r="CY31" s="124"/>
      <c r="CZ31" s="124"/>
      <c r="DA31" s="124"/>
      <c r="DB31" s="124"/>
      <c r="DC31" s="124"/>
      <c r="DD31" s="124"/>
      <c r="DE31" s="124"/>
      <c r="DF31" s="124"/>
      <c r="DG31" s="124"/>
      <c r="DH31" s="124"/>
      <c r="DI31" s="124"/>
      <c r="DJ31" s="124"/>
      <c r="DK31" s="124"/>
      <c r="DL31" s="124"/>
      <c r="DM31" s="124"/>
      <c r="DN31" s="124"/>
      <c r="DO31" s="124"/>
      <c r="DP31" s="124"/>
      <c r="DQ31" s="124"/>
      <c r="DR31" s="124"/>
      <c r="DS31" s="124"/>
      <c r="DT31" s="124"/>
      <c r="DU31" s="124"/>
      <c r="DV31" s="124"/>
      <c r="DW31" s="124"/>
    </row>
    <row r="32" spans="1:127" s="124" customFormat="1" ht="16" x14ac:dyDescent="0.15">
      <c r="A32" s="50" t="s">
        <v>27</v>
      </c>
      <c r="B32" s="67" t="s">
        <v>77</v>
      </c>
      <c r="C32" s="60"/>
      <c r="D32" s="60"/>
      <c r="E32" s="60"/>
      <c r="F32" s="60">
        <v>500</v>
      </c>
      <c r="G32" s="60">
        <f t="shared" ref="G32:H32" si="72">F32</f>
        <v>500</v>
      </c>
      <c r="H32" s="61">
        <f t="shared" si="72"/>
        <v>500</v>
      </c>
      <c r="I32" s="55">
        <f t="shared" si="52"/>
        <v>1500</v>
      </c>
      <c r="J32" s="62">
        <f t="shared" si="56"/>
        <v>515</v>
      </c>
      <c r="K32" s="60">
        <f t="shared" ref="K32:U32" si="73">J32</f>
        <v>515</v>
      </c>
      <c r="L32" s="60">
        <f t="shared" si="73"/>
        <v>515</v>
      </c>
      <c r="M32" s="60">
        <f t="shared" si="73"/>
        <v>515</v>
      </c>
      <c r="N32" s="60">
        <f t="shared" si="73"/>
        <v>515</v>
      </c>
      <c r="O32" s="60">
        <f t="shared" si="73"/>
        <v>515</v>
      </c>
      <c r="P32" s="60">
        <f t="shared" si="73"/>
        <v>515</v>
      </c>
      <c r="Q32" s="60">
        <f t="shared" si="73"/>
        <v>515</v>
      </c>
      <c r="R32" s="60">
        <f t="shared" si="73"/>
        <v>515</v>
      </c>
      <c r="S32" s="60">
        <f t="shared" si="73"/>
        <v>515</v>
      </c>
      <c r="T32" s="60">
        <f t="shared" si="73"/>
        <v>515</v>
      </c>
      <c r="U32" s="61">
        <f t="shared" si="73"/>
        <v>515</v>
      </c>
      <c r="V32" s="55">
        <f t="shared" si="53"/>
        <v>6180</v>
      </c>
      <c r="W32" s="62">
        <f t="shared" si="58"/>
        <v>530.45000000000005</v>
      </c>
      <c r="X32" s="60">
        <f t="shared" ref="X32:AH32" si="74">W32</f>
        <v>530.45000000000005</v>
      </c>
      <c r="Y32" s="60">
        <f t="shared" si="74"/>
        <v>530.45000000000005</v>
      </c>
      <c r="Z32" s="60">
        <f t="shared" si="74"/>
        <v>530.45000000000005</v>
      </c>
      <c r="AA32" s="60">
        <f t="shared" si="74"/>
        <v>530.45000000000005</v>
      </c>
      <c r="AB32" s="60">
        <f t="shared" si="74"/>
        <v>530.45000000000005</v>
      </c>
      <c r="AC32" s="60">
        <f t="shared" si="74"/>
        <v>530.45000000000005</v>
      </c>
      <c r="AD32" s="60">
        <f t="shared" si="74"/>
        <v>530.45000000000005</v>
      </c>
      <c r="AE32" s="60">
        <f t="shared" si="74"/>
        <v>530.45000000000005</v>
      </c>
      <c r="AF32" s="60">
        <f t="shared" si="74"/>
        <v>530.45000000000005</v>
      </c>
      <c r="AG32" s="60">
        <f t="shared" si="74"/>
        <v>530.45000000000005</v>
      </c>
      <c r="AH32" s="61">
        <f t="shared" si="74"/>
        <v>530.45000000000005</v>
      </c>
      <c r="AI32" s="55">
        <f t="shared" si="54"/>
        <v>6365.3999999999987</v>
      </c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</row>
    <row r="33" spans="1:128" s="69" customFormat="1" ht="16" x14ac:dyDescent="0.15">
      <c r="A33" s="50" t="s">
        <v>28</v>
      </c>
      <c r="B33" s="67" t="s">
        <v>74</v>
      </c>
      <c r="C33" s="60"/>
      <c r="D33" s="60"/>
      <c r="E33" s="60">
        <f t="shared" ref="E33:H33" si="75">D33</f>
        <v>0</v>
      </c>
      <c r="F33" s="60">
        <v>200</v>
      </c>
      <c r="G33" s="60">
        <f t="shared" si="75"/>
        <v>200</v>
      </c>
      <c r="H33" s="61">
        <f t="shared" si="75"/>
        <v>200</v>
      </c>
      <c r="I33" s="55">
        <f t="shared" si="52"/>
        <v>600</v>
      </c>
      <c r="J33" s="62">
        <f t="shared" si="56"/>
        <v>206</v>
      </c>
      <c r="K33" s="60">
        <f t="shared" ref="K33:U33" si="76">J33</f>
        <v>206</v>
      </c>
      <c r="L33" s="60">
        <f t="shared" si="76"/>
        <v>206</v>
      </c>
      <c r="M33" s="60">
        <f t="shared" si="76"/>
        <v>206</v>
      </c>
      <c r="N33" s="60">
        <f t="shared" si="76"/>
        <v>206</v>
      </c>
      <c r="O33" s="60">
        <f t="shared" si="76"/>
        <v>206</v>
      </c>
      <c r="P33" s="60">
        <f t="shared" si="76"/>
        <v>206</v>
      </c>
      <c r="Q33" s="60">
        <f t="shared" si="76"/>
        <v>206</v>
      </c>
      <c r="R33" s="60">
        <f t="shared" si="76"/>
        <v>206</v>
      </c>
      <c r="S33" s="60">
        <f t="shared" si="76"/>
        <v>206</v>
      </c>
      <c r="T33" s="60">
        <f t="shared" si="76"/>
        <v>206</v>
      </c>
      <c r="U33" s="61">
        <f t="shared" si="76"/>
        <v>206</v>
      </c>
      <c r="V33" s="55">
        <f t="shared" si="53"/>
        <v>2472</v>
      </c>
      <c r="W33" s="62">
        <f t="shared" si="58"/>
        <v>212.18</v>
      </c>
      <c r="X33" s="60">
        <f t="shared" ref="X33:AH33" si="77">W33</f>
        <v>212.18</v>
      </c>
      <c r="Y33" s="60">
        <f t="shared" si="77"/>
        <v>212.18</v>
      </c>
      <c r="Z33" s="60">
        <f t="shared" si="77"/>
        <v>212.18</v>
      </c>
      <c r="AA33" s="60">
        <f t="shared" si="77"/>
        <v>212.18</v>
      </c>
      <c r="AB33" s="60">
        <f t="shared" si="77"/>
        <v>212.18</v>
      </c>
      <c r="AC33" s="60">
        <f t="shared" si="77"/>
        <v>212.18</v>
      </c>
      <c r="AD33" s="60">
        <f t="shared" si="77"/>
        <v>212.18</v>
      </c>
      <c r="AE33" s="60">
        <f t="shared" si="77"/>
        <v>212.18</v>
      </c>
      <c r="AF33" s="60">
        <f t="shared" si="77"/>
        <v>212.18</v>
      </c>
      <c r="AG33" s="60">
        <f t="shared" si="77"/>
        <v>212.18</v>
      </c>
      <c r="AH33" s="61">
        <f t="shared" si="77"/>
        <v>212.18</v>
      </c>
      <c r="AI33" s="55">
        <f t="shared" si="54"/>
        <v>2546.16</v>
      </c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</row>
    <row r="34" spans="1:128" s="124" customFormat="1" ht="16" x14ac:dyDescent="0.15">
      <c r="A34" s="64" t="s">
        <v>9</v>
      </c>
      <c r="B34" s="67" t="s">
        <v>76</v>
      </c>
      <c r="C34" s="60"/>
      <c r="D34" s="60"/>
      <c r="E34" s="60">
        <v>300</v>
      </c>
      <c r="F34" s="60">
        <f t="shared" ref="F34:H34" si="78">E34</f>
        <v>300</v>
      </c>
      <c r="G34" s="60">
        <f t="shared" si="78"/>
        <v>300</v>
      </c>
      <c r="H34" s="61">
        <f t="shared" si="78"/>
        <v>300</v>
      </c>
      <c r="I34" s="55">
        <f t="shared" si="52"/>
        <v>1200</v>
      </c>
      <c r="J34" s="62">
        <f t="shared" si="56"/>
        <v>309</v>
      </c>
      <c r="K34" s="60">
        <f t="shared" ref="K34:U34" si="79">J34</f>
        <v>309</v>
      </c>
      <c r="L34" s="60">
        <f t="shared" si="79"/>
        <v>309</v>
      </c>
      <c r="M34" s="60">
        <f t="shared" si="79"/>
        <v>309</v>
      </c>
      <c r="N34" s="60">
        <f t="shared" si="79"/>
        <v>309</v>
      </c>
      <c r="O34" s="60">
        <f t="shared" si="79"/>
        <v>309</v>
      </c>
      <c r="P34" s="60">
        <f t="shared" si="79"/>
        <v>309</v>
      </c>
      <c r="Q34" s="60">
        <f t="shared" si="79"/>
        <v>309</v>
      </c>
      <c r="R34" s="60">
        <f t="shared" si="79"/>
        <v>309</v>
      </c>
      <c r="S34" s="60">
        <f t="shared" si="79"/>
        <v>309</v>
      </c>
      <c r="T34" s="60">
        <f t="shared" si="79"/>
        <v>309</v>
      </c>
      <c r="U34" s="61">
        <f t="shared" si="79"/>
        <v>309</v>
      </c>
      <c r="V34" s="55">
        <f t="shared" si="53"/>
        <v>3708</v>
      </c>
      <c r="W34" s="62">
        <f t="shared" si="58"/>
        <v>318.27</v>
      </c>
      <c r="X34" s="60">
        <f t="shared" ref="X34:AH34" si="80">W34</f>
        <v>318.27</v>
      </c>
      <c r="Y34" s="60">
        <f t="shared" si="80"/>
        <v>318.27</v>
      </c>
      <c r="Z34" s="60">
        <f t="shared" si="80"/>
        <v>318.27</v>
      </c>
      <c r="AA34" s="60">
        <f t="shared" si="80"/>
        <v>318.27</v>
      </c>
      <c r="AB34" s="60">
        <f t="shared" si="80"/>
        <v>318.27</v>
      </c>
      <c r="AC34" s="60">
        <f t="shared" si="80"/>
        <v>318.27</v>
      </c>
      <c r="AD34" s="60">
        <f t="shared" si="80"/>
        <v>318.27</v>
      </c>
      <c r="AE34" s="60">
        <f t="shared" si="80"/>
        <v>318.27</v>
      </c>
      <c r="AF34" s="60">
        <f t="shared" si="80"/>
        <v>318.27</v>
      </c>
      <c r="AG34" s="60">
        <f t="shared" si="80"/>
        <v>318.27</v>
      </c>
      <c r="AH34" s="61">
        <f t="shared" si="80"/>
        <v>318.27</v>
      </c>
      <c r="AI34" s="55">
        <f t="shared" si="54"/>
        <v>3819.24</v>
      </c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</row>
    <row r="35" spans="1:128" s="124" customFormat="1" ht="16" x14ac:dyDescent="0.15">
      <c r="A35" s="57" t="s">
        <v>5</v>
      </c>
      <c r="B35" s="67"/>
      <c r="C35" s="174">
        <v>0</v>
      </c>
      <c r="D35" s="174">
        <f t="shared" ref="D35:H35" si="81">C35</f>
        <v>0</v>
      </c>
      <c r="E35" s="174">
        <f t="shared" si="81"/>
        <v>0</v>
      </c>
      <c r="F35" s="174">
        <f t="shared" si="81"/>
        <v>0</v>
      </c>
      <c r="G35" s="174">
        <f t="shared" si="81"/>
        <v>0</v>
      </c>
      <c r="H35" s="175">
        <f t="shared" si="81"/>
        <v>0</v>
      </c>
      <c r="I35" s="176">
        <f t="shared" si="52"/>
        <v>0</v>
      </c>
      <c r="J35" s="177">
        <f t="shared" si="56"/>
        <v>0</v>
      </c>
      <c r="K35" s="174">
        <f t="shared" ref="K35:U35" si="82">J35</f>
        <v>0</v>
      </c>
      <c r="L35" s="174">
        <f t="shared" si="82"/>
        <v>0</v>
      </c>
      <c r="M35" s="174">
        <f t="shared" si="82"/>
        <v>0</v>
      </c>
      <c r="N35" s="174">
        <f t="shared" si="82"/>
        <v>0</v>
      </c>
      <c r="O35" s="174">
        <f t="shared" si="82"/>
        <v>0</v>
      </c>
      <c r="P35" s="174">
        <f t="shared" si="82"/>
        <v>0</v>
      </c>
      <c r="Q35" s="174">
        <f t="shared" si="82"/>
        <v>0</v>
      </c>
      <c r="R35" s="174">
        <f t="shared" si="82"/>
        <v>0</v>
      </c>
      <c r="S35" s="174">
        <f t="shared" si="82"/>
        <v>0</v>
      </c>
      <c r="T35" s="174">
        <f t="shared" si="82"/>
        <v>0</v>
      </c>
      <c r="U35" s="175">
        <f t="shared" si="82"/>
        <v>0</v>
      </c>
      <c r="V35" s="176">
        <f t="shared" si="53"/>
        <v>0</v>
      </c>
      <c r="W35" s="177">
        <f t="shared" si="58"/>
        <v>0</v>
      </c>
      <c r="X35" s="174">
        <f t="shared" ref="X35:AH35" si="83">W35</f>
        <v>0</v>
      </c>
      <c r="Y35" s="174">
        <f t="shared" si="83"/>
        <v>0</v>
      </c>
      <c r="Z35" s="174">
        <f t="shared" si="83"/>
        <v>0</v>
      </c>
      <c r="AA35" s="174">
        <f t="shared" si="83"/>
        <v>0</v>
      </c>
      <c r="AB35" s="174">
        <f t="shared" si="83"/>
        <v>0</v>
      </c>
      <c r="AC35" s="174">
        <f t="shared" si="83"/>
        <v>0</v>
      </c>
      <c r="AD35" s="174">
        <f t="shared" si="83"/>
        <v>0</v>
      </c>
      <c r="AE35" s="174">
        <f t="shared" si="83"/>
        <v>0</v>
      </c>
      <c r="AF35" s="174">
        <f t="shared" si="83"/>
        <v>0</v>
      </c>
      <c r="AG35" s="174">
        <f t="shared" si="83"/>
        <v>0</v>
      </c>
      <c r="AH35" s="175">
        <f t="shared" si="83"/>
        <v>0</v>
      </c>
      <c r="AI35" s="176">
        <f t="shared" si="54"/>
        <v>0</v>
      </c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</row>
    <row r="36" spans="1:128" s="69" customFormat="1" ht="16" x14ac:dyDescent="0.15">
      <c r="A36" s="50" t="s">
        <v>39</v>
      </c>
      <c r="B36" s="67" t="s">
        <v>65</v>
      </c>
      <c r="C36" s="60"/>
      <c r="D36" s="60"/>
      <c r="E36" s="60">
        <v>100</v>
      </c>
      <c r="F36" s="60">
        <f t="shared" ref="F36:H36" si="84">E36</f>
        <v>100</v>
      </c>
      <c r="G36" s="60">
        <f t="shared" si="84"/>
        <v>100</v>
      </c>
      <c r="H36" s="61">
        <f t="shared" si="84"/>
        <v>100</v>
      </c>
      <c r="I36" s="55">
        <f t="shared" si="52"/>
        <v>400</v>
      </c>
      <c r="J36" s="62">
        <f t="shared" si="56"/>
        <v>103</v>
      </c>
      <c r="K36" s="60">
        <f t="shared" ref="K36:U36" si="85">J36</f>
        <v>103</v>
      </c>
      <c r="L36" s="60">
        <f t="shared" si="85"/>
        <v>103</v>
      </c>
      <c r="M36" s="60">
        <f t="shared" si="85"/>
        <v>103</v>
      </c>
      <c r="N36" s="60">
        <f t="shared" si="85"/>
        <v>103</v>
      </c>
      <c r="O36" s="60">
        <f t="shared" si="85"/>
        <v>103</v>
      </c>
      <c r="P36" s="60">
        <f t="shared" si="85"/>
        <v>103</v>
      </c>
      <c r="Q36" s="60">
        <f t="shared" si="85"/>
        <v>103</v>
      </c>
      <c r="R36" s="60">
        <f t="shared" si="85"/>
        <v>103</v>
      </c>
      <c r="S36" s="60">
        <f t="shared" si="85"/>
        <v>103</v>
      </c>
      <c r="T36" s="60">
        <f t="shared" si="85"/>
        <v>103</v>
      </c>
      <c r="U36" s="61">
        <f t="shared" si="85"/>
        <v>103</v>
      </c>
      <c r="V36" s="55">
        <f t="shared" si="53"/>
        <v>1236</v>
      </c>
      <c r="W36" s="62">
        <f t="shared" si="58"/>
        <v>106.09</v>
      </c>
      <c r="X36" s="60">
        <f t="shared" ref="X36:AH36" si="86">W36</f>
        <v>106.09</v>
      </c>
      <c r="Y36" s="60">
        <f t="shared" si="86"/>
        <v>106.09</v>
      </c>
      <c r="Z36" s="60">
        <f t="shared" si="86"/>
        <v>106.09</v>
      </c>
      <c r="AA36" s="60">
        <f t="shared" si="86"/>
        <v>106.09</v>
      </c>
      <c r="AB36" s="60">
        <f t="shared" si="86"/>
        <v>106.09</v>
      </c>
      <c r="AC36" s="60">
        <f t="shared" si="86"/>
        <v>106.09</v>
      </c>
      <c r="AD36" s="60">
        <f t="shared" si="86"/>
        <v>106.09</v>
      </c>
      <c r="AE36" s="60">
        <f t="shared" si="86"/>
        <v>106.09</v>
      </c>
      <c r="AF36" s="60">
        <f t="shared" si="86"/>
        <v>106.09</v>
      </c>
      <c r="AG36" s="60">
        <f t="shared" si="86"/>
        <v>106.09</v>
      </c>
      <c r="AH36" s="61">
        <f t="shared" si="86"/>
        <v>106.09</v>
      </c>
      <c r="AI36" s="55">
        <f t="shared" si="54"/>
        <v>1273.08</v>
      </c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19"/>
      <c r="BQ36" s="119"/>
      <c r="BR36" s="119"/>
      <c r="BS36" s="119"/>
      <c r="BT36" s="119"/>
      <c r="BU36" s="119"/>
      <c r="BV36" s="119"/>
      <c r="BW36" s="119"/>
      <c r="BX36" s="119"/>
      <c r="BY36" s="119"/>
      <c r="BZ36" s="119"/>
      <c r="CA36" s="119"/>
      <c r="CB36" s="119"/>
      <c r="CC36" s="119"/>
      <c r="CD36" s="119"/>
      <c r="CE36" s="119"/>
      <c r="CF36" s="119"/>
      <c r="CG36" s="119"/>
      <c r="CH36" s="119"/>
      <c r="CI36" s="119"/>
      <c r="CJ36" s="119"/>
    </row>
    <row r="37" spans="1:128" s="124" customFormat="1" ht="32" x14ac:dyDescent="0.15">
      <c r="A37" s="125" t="s">
        <v>55</v>
      </c>
      <c r="B37" s="67" t="s">
        <v>75</v>
      </c>
      <c r="C37" s="60">
        <v>100</v>
      </c>
      <c r="D37" s="60">
        <f t="shared" ref="D37:H37" si="87">C37</f>
        <v>100</v>
      </c>
      <c r="E37" s="60">
        <f t="shared" si="87"/>
        <v>100</v>
      </c>
      <c r="F37" s="60">
        <f t="shared" si="87"/>
        <v>100</v>
      </c>
      <c r="G37" s="60">
        <f t="shared" si="87"/>
        <v>100</v>
      </c>
      <c r="H37" s="61">
        <f t="shared" si="87"/>
        <v>100</v>
      </c>
      <c r="I37" s="55">
        <f t="shared" si="52"/>
        <v>600</v>
      </c>
      <c r="J37" s="62">
        <f t="shared" si="56"/>
        <v>103</v>
      </c>
      <c r="K37" s="60">
        <f t="shared" ref="K37:U37" si="88">J37</f>
        <v>103</v>
      </c>
      <c r="L37" s="60">
        <f t="shared" si="88"/>
        <v>103</v>
      </c>
      <c r="M37" s="60">
        <f t="shared" si="88"/>
        <v>103</v>
      </c>
      <c r="N37" s="60">
        <f t="shared" si="88"/>
        <v>103</v>
      </c>
      <c r="O37" s="60">
        <f t="shared" si="88"/>
        <v>103</v>
      </c>
      <c r="P37" s="60">
        <f t="shared" si="88"/>
        <v>103</v>
      </c>
      <c r="Q37" s="60">
        <f t="shared" si="88"/>
        <v>103</v>
      </c>
      <c r="R37" s="60">
        <f t="shared" si="88"/>
        <v>103</v>
      </c>
      <c r="S37" s="60">
        <f t="shared" si="88"/>
        <v>103</v>
      </c>
      <c r="T37" s="60">
        <f t="shared" si="88"/>
        <v>103</v>
      </c>
      <c r="U37" s="61">
        <f t="shared" si="88"/>
        <v>103</v>
      </c>
      <c r="V37" s="55">
        <f t="shared" si="53"/>
        <v>1236</v>
      </c>
      <c r="W37" s="62">
        <f t="shared" si="58"/>
        <v>106.09</v>
      </c>
      <c r="X37" s="60">
        <f t="shared" ref="X37:AH37" si="89">W37</f>
        <v>106.09</v>
      </c>
      <c r="Y37" s="60">
        <f t="shared" si="89"/>
        <v>106.09</v>
      </c>
      <c r="Z37" s="60">
        <f t="shared" si="89"/>
        <v>106.09</v>
      </c>
      <c r="AA37" s="60">
        <f t="shared" si="89"/>
        <v>106.09</v>
      </c>
      <c r="AB37" s="60">
        <f t="shared" si="89"/>
        <v>106.09</v>
      </c>
      <c r="AC37" s="60">
        <f t="shared" si="89"/>
        <v>106.09</v>
      </c>
      <c r="AD37" s="60">
        <f t="shared" si="89"/>
        <v>106.09</v>
      </c>
      <c r="AE37" s="60">
        <f t="shared" si="89"/>
        <v>106.09</v>
      </c>
      <c r="AF37" s="60">
        <f t="shared" si="89"/>
        <v>106.09</v>
      </c>
      <c r="AG37" s="60">
        <f t="shared" si="89"/>
        <v>106.09</v>
      </c>
      <c r="AH37" s="61">
        <f t="shared" si="89"/>
        <v>106.09</v>
      </c>
      <c r="AI37" s="55">
        <f t="shared" si="54"/>
        <v>1273.08</v>
      </c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19"/>
      <c r="BP37" s="119"/>
      <c r="BQ37" s="119"/>
      <c r="BR37" s="119"/>
      <c r="BS37" s="119"/>
      <c r="BT37" s="119"/>
      <c r="BU37" s="119"/>
      <c r="BV37" s="119"/>
      <c r="BW37" s="119"/>
      <c r="BX37" s="119"/>
      <c r="BY37" s="119"/>
      <c r="BZ37" s="119"/>
      <c r="CA37" s="119"/>
      <c r="CB37" s="119"/>
      <c r="CC37" s="119"/>
      <c r="CD37" s="119"/>
      <c r="CE37" s="119"/>
      <c r="CF37" s="119"/>
      <c r="CG37" s="119"/>
      <c r="CH37" s="119"/>
      <c r="CI37" s="119"/>
      <c r="CJ37" s="11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</row>
    <row r="38" spans="1:128" s="124" customFormat="1" ht="16" x14ac:dyDescent="0.15">
      <c r="A38" s="63" t="s">
        <v>40</v>
      </c>
      <c r="B38" s="51" t="s">
        <v>72</v>
      </c>
      <c r="C38" s="60">
        <v>0</v>
      </c>
      <c r="D38" s="60">
        <f t="shared" ref="D38:H38" si="90">C38</f>
        <v>0</v>
      </c>
      <c r="E38" s="60">
        <f t="shared" si="90"/>
        <v>0</v>
      </c>
      <c r="F38" s="60">
        <f t="shared" si="90"/>
        <v>0</v>
      </c>
      <c r="G38" s="60">
        <f t="shared" si="90"/>
        <v>0</v>
      </c>
      <c r="H38" s="61">
        <f t="shared" si="90"/>
        <v>0</v>
      </c>
      <c r="I38" s="55">
        <f t="shared" si="52"/>
        <v>0</v>
      </c>
      <c r="J38" s="62">
        <f t="shared" si="56"/>
        <v>0</v>
      </c>
      <c r="K38" s="60">
        <f t="shared" ref="K38:U38" si="91">J38</f>
        <v>0</v>
      </c>
      <c r="L38" s="60">
        <f t="shared" si="91"/>
        <v>0</v>
      </c>
      <c r="M38" s="60">
        <f t="shared" si="91"/>
        <v>0</v>
      </c>
      <c r="N38" s="60">
        <f t="shared" si="91"/>
        <v>0</v>
      </c>
      <c r="O38" s="60">
        <f t="shared" si="91"/>
        <v>0</v>
      </c>
      <c r="P38" s="60">
        <f t="shared" si="91"/>
        <v>0</v>
      </c>
      <c r="Q38" s="60">
        <f t="shared" si="91"/>
        <v>0</v>
      </c>
      <c r="R38" s="60">
        <f t="shared" si="91"/>
        <v>0</v>
      </c>
      <c r="S38" s="60">
        <f t="shared" si="91"/>
        <v>0</v>
      </c>
      <c r="T38" s="60">
        <f t="shared" si="91"/>
        <v>0</v>
      </c>
      <c r="U38" s="61">
        <f t="shared" si="91"/>
        <v>0</v>
      </c>
      <c r="V38" s="55">
        <f t="shared" si="53"/>
        <v>0</v>
      </c>
      <c r="W38" s="62">
        <f t="shared" si="58"/>
        <v>0</v>
      </c>
      <c r="X38" s="60">
        <f t="shared" ref="X38:AH38" si="92">W38</f>
        <v>0</v>
      </c>
      <c r="Y38" s="60">
        <f t="shared" si="92"/>
        <v>0</v>
      </c>
      <c r="Z38" s="60">
        <f t="shared" si="92"/>
        <v>0</v>
      </c>
      <c r="AA38" s="60">
        <f t="shared" si="92"/>
        <v>0</v>
      </c>
      <c r="AB38" s="60">
        <f t="shared" si="92"/>
        <v>0</v>
      </c>
      <c r="AC38" s="60">
        <f t="shared" si="92"/>
        <v>0</v>
      </c>
      <c r="AD38" s="60">
        <f t="shared" si="92"/>
        <v>0</v>
      </c>
      <c r="AE38" s="60">
        <f t="shared" si="92"/>
        <v>0</v>
      </c>
      <c r="AF38" s="60">
        <f t="shared" si="92"/>
        <v>0</v>
      </c>
      <c r="AG38" s="60">
        <f t="shared" si="92"/>
        <v>0</v>
      </c>
      <c r="AH38" s="61">
        <f t="shared" si="92"/>
        <v>0</v>
      </c>
      <c r="AI38" s="55">
        <f t="shared" si="54"/>
        <v>0</v>
      </c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19"/>
      <c r="BS38" s="119"/>
      <c r="BT38" s="119"/>
      <c r="BU38" s="119"/>
      <c r="BV38" s="119"/>
      <c r="BW38" s="119"/>
      <c r="BX38" s="119"/>
      <c r="BY38" s="119"/>
      <c r="BZ38" s="119"/>
      <c r="CA38" s="119"/>
      <c r="CB38" s="119"/>
      <c r="CC38" s="119"/>
      <c r="CD38" s="119"/>
      <c r="CE38" s="119"/>
      <c r="CF38" s="119"/>
      <c r="CG38" s="119"/>
      <c r="CH38" s="119"/>
      <c r="CI38" s="119"/>
      <c r="CJ38" s="11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</row>
    <row r="39" spans="1:128" s="124" customFormat="1" ht="16" x14ac:dyDescent="0.15">
      <c r="A39" s="50" t="s">
        <v>102</v>
      </c>
      <c r="B39" s="51" t="s">
        <v>103</v>
      </c>
      <c r="C39" s="60"/>
      <c r="D39" s="60"/>
      <c r="E39" s="60">
        <v>1500</v>
      </c>
      <c r="F39" s="60">
        <f t="shared" ref="F39:H39" si="93">E39</f>
        <v>1500</v>
      </c>
      <c r="G39" s="60">
        <f t="shared" si="93"/>
        <v>1500</v>
      </c>
      <c r="H39" s="61">
        <f t="shared" si="93"/>
        <v>1500</v>
      </c>
      <c r="I39" s="55">
        <f t="shared" si="52"/>
        <v>6000</v>
      </c>
      <c r="J39" s="62">
        <f t="shared" si="56"/>
        <v>1545</v>
      </c>
      <c r="K39" s="60">
        <f t="shared" ref="K39:U39" si="94">J39</f>
        <v>1545</v>
      </c>
      <c r="L39" s="60">
        <f t="shared" si="94"/>
        <v>1545</v>
      </c>
      <c r="M39" s="60">
        <f t="shared" si="94"/>
        <v>1545</v>
      </c>
      <c r="N39" s="60">
        <f t="shared" si="94"/>
        <v>1545</v>
      </c>
      <c r="O39" s="60">
        <f t="shared" si="94"/>
        <v>1545</v>
      </c>
      <c r="P39" s="60">
        <f t="shared" si="94"/>
        <v>1545</v>
      </c>
      <c r="Q39" s="60">
        <f t="shared" si="94"/>
        <v>1545</v>
      </c>
      <c r="R39" s="60">
        <f t="shared" si="94"/>
        <v>1545</v>
      </c>
      <c r="S39" s="60">
        <f t="shared" si="94"/>
        <v>1545</v>
      </c>
      <c r="T39" s="60">
        <f t="shared" si="94"/>
        <v>1545</v>
      </c>
      <c r="U39" s="61">
        <f t="shared" si="94"/>
        <v>1545</v>
      </c>
      <c r="V39" s="55">
        <f t="shared" si="53"/>
        <v>18540</v>
      </c>
      <c r="W39" s="62">
        <f t="shared" si="58"/>
        <v>1591.3500000000001</v>
      </c>
      <c r="X39" s="60">
        <f t="shared" ref="X39:AH39" si="95">W39</f>
        <v>1591.3500000000001</v>
      </c>
      <c r="Y39" s="60">
        <f t="shared" si="95"/>
        <v>1591.3500000000001</v>
      </c>
      <c r="Z39" s="60">
        <f t="shared" si="95"/>
        <v>1591.3500000000001</v>
      </c>
      <c r="AA39" s="60">
        <f t="shared" si="95"/>
        <v>1591.3500000000001</v>
      </c>
      <c r="AB39" s="60">
        <f t="shared" si="95"/>
        <v>1591.3500000000001</v>
      </c>
      <c r="AC39" s="60">
        <f t="shared" si="95"/>
        <v>1591.3500000000001</v>
      </c>
      <c r="AD39" s="60">
        <f t="shared" si="95"/>
        <v>1591.3500000000001</v>
      </c>
      <c r="AE39" s="60">
        <f t="shared" si="95"/>
        <v>1591.3500000000001</v>
      </c>
      <c r="AF39" s="60">
        <f t="shared" si="95"/>
        <v>1591.3500000000001</v>
      </c>
      <c r="AG39" s="60">
        <f t="shared" si="95"/>
        <v>1591.3500000000001</v>
      </c>
      <c r="AH39" s="61">
        <f t="shared" si="95"/>
        <v>1591.3500000000001</v>
      </c>
      <c r="AI39" s="55">
        <f t="shared" si="54"/>
        <v>19096.2</v>
      </c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9"/>
      <c r="BS39" s="119"/>
      <c r="BT39" s="119"/>
      <c r="BU39" s="119"/>
      <c r="BV39" s="119"/>
      <c r="BW39" s="119"/>
      <c r="BX39" s="119"/>
      <c r="BY39" s="119"/>
      <c r="BZ39" s="119"/>
      <c r="CA39" s="119"/>
      <c r="CB39" s="119"/>
      <c r="CC39" s="119"/>
      <c r="CD39" s="119"/>
      <c r="CE39" s="119"/>
      <c r="CF39" s="119"/>
      <c r="CG39" s="119"/>
      <c r="CH39" s="119"/>
      <c r="CI39" s="119"/>
      <c r="CJ39" s="11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</row>
    <row r="40" spans="1:128" s="124" customFormat="1" ht="32" x14ac:dyDescent="0.15">
      <c r="A40" s="125" t="s">
        <v>58</v>
      </c>
      <c r="B40" s="51" t="s">
        <v>68</v>
      </c>
      <c r="C40" s="60"/>
      <c r="D40" s="60"/>
      <c r="E40" s="60"/>
      <c r="F40" s="60"/>
      <c r="G40" s="60"/>
      <c r="H40" s="61"/>
      <c r="I40" s="55">
        <f t="shared" si="52"/>
        <v>0</v>
      </c>
      <c r="J40" s="62"/>
      <c r="K40" s="60"/>
      <c r="L40" s="60"/>
      <c r="M40" s="60">
        <v>500</v>
      </c>
      <c r="N40" s="60"/>
      <c r="O40" s="60"/>
      <c r="P40" s="60"/>
      <c r="Q40" s="60"/>
      <c r="R40" s="60"/>
      <c r="S40" s="60"/>
      <c r="T40" s="60"/>
      <c r="U40" s="61"/>
      <c r="V40" s="55">
        <f t="shared" si="53"/>
        <v>500</v>
      </c>
      <c r="W40" s="62"/>
      <c r="X40" s="60"/>
      <c r="Y40" s="60"/>
      <c r="Z40" s="60">
        <v>500</v>
      </c>
      <c r="AA40" s="60"/>
      <c r="AB40" s="60"/>
      <c r="AC40" s="60"/>
      <c r="AD40" s="60"/>
      <c r="AE40" s="60"/>
      <c r="AF40" s="60"/>
      <c r="AG40" s="60"/>
      <c r="AH40" s="61"/>
      <c r="AI40" s="55">
        <f t="shared" si="54"/>
        <v>500</v>
      </c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</row>
    <row r="41" spans="1:128" s="69" customFormat="1" ht="16" x14ac:dyDescent="0.15">
      <c r="A41" s="50" t="s">
        <v>41</v>
      </c>
      <c r="B41" s="51" t="s">
        <v>73</v>
      </c>
      <c r="C41" s="60">
        <v>0</v>
      </c>
      <c r="D41" s="60">
        <f>0.02*D16</f>
        <v>0</v>
      </c>
      <c r="E41" s="60">
        <f>0.02*E16</f>
        <v>0</v>
      </c>
      <c r="F41" s="60">
        <f>0.02*F16</f>
        <v>2958</v>
      </c>
      <c r="G41" s="60">
        <f>0.02*G16</f>
        <v>3549.5</v>
      </c>
      <c r="H41" s="60">
        <f>0.02*H16</f>
        <v>3510</v>
      </c>
      <c r="I41" s="55">
        <f t="shared" si="52"/>
        <v>10017.5</v>
      </c>
      <c r="J41" s="60">
        <f t="shared" ref="J41:U41" si="96">0.02*J16</f>
        <v>3627</v>
      </c>
      <c r="K41" s="60">
        <f t="shared" si="96"/>
        <v>3627</v>
      </c>
      <c r="L41" s="60">
        <f t="shared" si="96"/>
        <v>3510</v>
      </c>
      <c r="M41" s="60">
        <f t="shared" si="96"/>
        <v>3627</v>
      </c>
      <c r="N41" s="60">
        <f t="shared" si="96"/>
        <v>4122</v>
      </c>
      <c r="O41" s="60">
        <f t="shared" si="96"/>
        <v>5346</v>
      </c>
      <c r="P41" s="60">
        <f t="shared" si="96"/>
        <v>4259.3999999999996</v>
      </c>
      <c r="Q41" s="60">
        <f t="shared" si="96"/>
        <v>3847.2000000000003</v>
      </c>
      <c r="R41" s="60">
        <f t="shared" si="96"/>
        <v>4259.3999999999996</v>
      </c>
      <c r="S41" s="60">
        <f t="shared" si="96"/>
        <v>3847.2000000000003</v>
      </c>
      <c r="T41" s="60">
        <f t="shared" si="96"/>
        <v>4259.3999999999996</v>
      </c>
      <c r="U41" s="60">
        <f t="shared" si="96"/>
        <v>4122</v>
      </c>
      <c r="V41" s="55">
        <f t="shared" si="53"/>
        <v>48453.599999999999</v>
      </c>
      <c r="W41" s="60">
        <f t="shared" ref="W41:AH41" si="97">0.02*W16</f>
        <v>5524.2</v>
      </c>
      <c r="X41" s="60">
        <f t="shared" si="97"/>
        <v>5524.2</v>
      </c>
      <c r="Y41" s="60">
        <f t="shared" si="97"/>
        <v>5346</v>
      </c>
      <c r="Z41" s="60">
        <f t="shared" si="97"/>
        <v>5524.2</v>
      </c>
      <c r="AA41" s="60">
        <f t="shared" si="97"/>
        <v>5346</v>
      </c>
      <c r="AB41" s="60">
        <f t="shared" si="97"/>
        <v>5346</v>
      </c>
      <c r="AC41" s="60">
        <f t="shared" si="97"/>
        <v>6367.4000000000005</v>
      </c>
      <c r="AD41" s="60">
        <f t="shared" si="97"/>
        <v>5751.2</v>
      </c>
      <c r="AE41" s="60">
        <f t="shared" si="97"/>
        <v>6367.4000000000005</v>
      </c>
      <c r="AF41" s="60">
        <f t="shared" si="97"/>
        <v>5751.2</v>
      </c>
      <c r="AG41" s="60">
        <f t="shared" si="97"/>
        <v>6367.4000000000005</v>
      </c>
      <c r="AH41" s="60">
        <f t="shared" si="97"/>
        <v>6162</v>
      </c>
      <c r="AI41" s="55">
        <f t="shared" si="54"/>
        <v>69377.2</v>
      </c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19"/>
      <c r="BU41" s="119"/>
      <c r="BV41" s="119"/>
      <c r="BW41" s="119"/>
      <c r="BX41" s="119"/>
      <c r="BY41" s="119"/>
      <c r="BZ41" s="119"/>
      <c r="CA41" s="119"/>
      <c r="CB41" s="119"/>
      <c r="CC41" s="119"/>
      <c r="CD41" s="119"/>
      <c r="CE41" s="119"/>
      <c r="CF41" s="119"/>
      <c r="CG41" s="119"/>
      <c r="CH41" s="119"/>
      <c r="CI41" s="119"/>
      <c r="CJ41" s="119"/>
      <c r="DX41" s="124"/>
    </row>
    <row r="42" spans="1:128" s="124" customFormat="1" ht="16" x14ac:dyDescent="0.15">
      <c r="A42" s="63" t="s">
        <v>42</v>
      </c>
      <c r="B42" s="51" t="s">
        <v>66</v>
      </c>
      <c r="C42" s="60">
        <v>0</v>
      </c>
      <c r="D42" s="60">
        <f>0.015*D16</f>
        <v>0</v>
      </c>
      <c r="E42" s="60">
        <f>0.015*E16</f>
        <v>0</v>
      </c>
      <c r="F42" s="60">
        <f>0.015*F16</f>
        <v>2218.5</v>
      </c>
      <c r="G42" s="60">
        <f>0.015*G16</f>
        <v>2662.125</v>
      </c>
      <c r="H42" s="60">
        <f>0.015*H16</f>
        <v>2632.5</v>
      </c>
      <c r="I42" s="55">
        <f t="shared" si="52"/>
        <v>7513.125</v>
      </c>
      <c r="J42" s="60">
        <f t="shared" ref="J42:U42" si="98">0.015*J16</f>
        <v>2720.25</v>
      </c>
      <c r="K42" s="60">
        <f t="shared" si="98"/>
        <v>2720.25</v>
      </c>
      <c r="L42" s="60">
        <f t="shared" si="98"/>
        <v>2632.5</v>
      </c>
      <c r="M42" s="60">
        <f t="shared" si="98"/>
        <v>2720.25</v>
      </c>
      <c r="N42" s="60">
        <f t="shared" si="98"/>
        <v>3091.5</v>
      </c>
      <c r="O42" s="60">
        <f t="shared" si="98"/>
        <v>4009.5</v>
      </c>
      <c r="P42" s="60">
        <f t="shared" si="98"/>
        <v>3194.5499999999997</v>
      </c>
      <c r="Q42" s="60">
        <f t="shared" si="98"/>
        <v>2885.4</v>
      </c>
      <c r="R42" s="60">
        <f t="shared" si="98"/>
        <v>3194.5499999999997</v>
      </c>
      <c r="S42" s="60">
        <f t="shared" si="98"/>
        <v>2885.4</v>
      </c>
      <c r="T42" s="60">
        <f t="shared" si="98"/>
        <v>3194.5499999999997</v>
      </c>
      <c r="U42" s="60">
        <f t="shared" si="98"/>
        <v>3091.5</v>
      </c>
      <c r="V42" s="55">
        <f t="shared" si="53"/>
        <v>36340.200000000004</v>
      </c>
      <c r="W42" s="60">
        <f t="shared" ref="W42:AH42" si="99">0.015*W16</f>
        <v>4143.1499999999996</v>
      </c>
      <c r="X42" s="60">
        <f t="shared" si="99"/>
        <v>4143.1499999999996</v>
      </c>
      <c r="Y42" s="60">
        <f t="shared" si="99"/>
        <v>4009.5</v>
      </c>
      <c r="Z42" s="60">
        <f t="shared" si="99"/>
        <v>4143.1499999999996</v>
      </c>
      <c r="AA42" s="60">
        <f t="shared" si="99"/>
        <v>4009.5</v>
      </c>
      <c r="AB42" s="60">
        <f t="shared" si="99"/>
        <v>4009.5</v>
      </c>
      <c r="AC42" s="60">
        <f t="shared" si="99"/>
        <v>4775.55</v>
      </c>
      <c r="AD42" s="60">
        <f t="shared" si="99"/>
        <v>4313.3999999999996</v>
      </c>
      <c r="AE42" s="60">
        <f t="shared" si="99"/>
        <v>4775.55</v>
      </c>
      <c r="AF42" s="60">
        <f t="shared" si="99"/>
        <v>4313.3999999999996</v>
      </c>
      <c r="AG42" s="60">
        <f t="shared" si="99"/>
        <v>4775.55</v>
      </c>
      <c r="AH42" s="60">
        <f t="shared" si="99"/>
        <v>4621.5</v>
      </c>
      <c r="AI42" s="55">
        <f t="shared" si="54"/>
        <v>52032.9</v>
      </c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119"/>
      <c r="BS42" s="119"/>
      <c r="BT42" s="119"/>
      <c r="BU42" s="119"/>
      <c r="BV42" s="119"/>
      <c r="BW42" s="119"/>
      <c r="BX42" s="119"/>
      <c r="BY42" s="119"/>
      <c r="BZ42" s="119"/>
      <c r="CA42" s="119"/>
      <c r="CB42" s="119"/>
      <c r="CC42" s="119"/>
      <c r="CD42" s="119"/>
      <c r="CE42" s="119"/>
      <c r="CF42" s="119"/>
      <c r="CG42" s="119"/>
      <c r="CH42" s="119"/>
      <c r="CI42" s="119"/>
      <c r="CJ42" s="11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</row>
    <row r="43" spans="1:128" s="124" customFormat="1" ht="16" x14ac:dyDescent="0.15">
      <c r="A43" s="65" t="s">
        <v>56</v>
      </c>
      <c r="B43" s="51" t="s">
        <v>65</v>
      </c>
      <c r="C43" s="60"/>
      <c r="D43" s="60"/>
      <c r="E43" s="60">
        <f t="shared" ref="E43" si="100">D43</f>
        <v>0</v>
      </c>
      <c r="F43" s="60">
        <v>100</v>
      </c>
      <c r="G43" s="60">
        <f t="shared" ref="G43" si="101">F43</f>
        <v>100</v>
      </c>
      <c r="H43" s="61">
        <f t="shared" ref="H43" si="102">G43</f>
        <v>100</v>
      </c>
      <c r="I43" s="55">
        <f t="shared" si="52"/>
        <v>300</v>
      </c>
      <c r="J43" s="62">
        <f t="shared" ref="J43" si="103">H43*(1+$B$1)</f>
        <v>103</v>
      </c>
      <c r="K43" s="60">
        <f t="shared" ref="K43" si="104">J43</f>
        <v>103</v>
      </c>
      <c r="L43" s="60">
        <f t="shared" ref="L43" si="105">K43</f>
        <v>103</v>
      </c>
      <c r="M43" s="60">
        <f t="shared" ref="M43" si="106">L43</f>
        <v>103</v>
      </c>
      <c r="N43" s="60">
        <f t="shared" ref="N43" si="107">M43</f>
        <v>103</v>
      </c>
      <c r="O43" s="60">
        <f t="shared" ref="O43" si="108">N43</f>
        <v>103</v>
      </c>
      <c r="P43" s="60">
        <f t="shared" ref="P43" si="109">O43</f>
        <v>103</v>
      </c>
      <c r="Q43" s="60">
        <f t="shared" ref="Q43" si="110">P43</f>
        <v>103</v>
      </c>
      <c r="R43" s="60">
        <f t="shared" ref="R43" si="111">Q43</f>
        <v>103</v>
      </c>
      <c r="S43" s="60">
        <f t="shared" ref="S43" si="112">R43</f>
        <v>103</v>
      </c>
      <c r="T43" s="60">
        <f t="shared" ref="T43" si="113">S43</f>
        <v>103</v>
      </c>
      <c r="U43" s="61">
        <f t="shared" ref="U43" si="114">T43</f>
        <v>103</v>
      </c>
      <c r="V43" s="55">
        <f t="shared" ref="V43" si="115">SUM(J43:U43)</f>
        <v>1236</v>
      </c>
      <c r="W43" s="62">
        <f t="shared" ref="W43" si="116">U43*(1+$B$1)</f>
        <v>106.09</v>
      </c>
      <c r="X43" s="60">
        <f t="shared" ref="X43" si="117">W43</f>
        <v>106.09</v>
      </c>
      <c r="Y43" s="60">
        <f t="shared" ref="Y43" si="118">X43</f>
        <v>106.09</v>
      </c>
      <c r="Z43" s="60">
        <f t="shared" ref="Z43" si="119">Y43</f>
        <v>106.09</v>
      </c>
      <c r="AA43" s="60">
        <f t="shared" ref="AA43" si="120">Z43</f>
        <v>106.09</v>
      </c>
      <c r="AB43" s="60">
        <f t="shared" ref="AB43" si="121">AA43</f>
        <v>106.09</v>
      </c>
      <c r="AC43" s="60">
        <f t="shared" ref="AC43" si="122">AB43</f>
        <v>106.09</v>
      </c>
      <c r="AD43" s="60">
        <f t="shared" ref="AD43" si="123">AC43</f>
        <v>106.09</v>
      </c>
      <c r="AE43" s="60">
        <f t="shared" ref="AE43" si="124">AD43</f>
        <v>106.09</v>
      </c>
      <c r="AF43" s="60">
        <f t="shared" ref="AF43" si="125">AE43</f>
        <v>106.09</v>
      </c>
      <c r="AG43" s="60">
        <f t="shared" ref="AG43" si="126">AF43</f>
        <v>106.09</v>
      </c>
      <c r="AH43" s="61">
        <f t="shared" ref="AH43" si="127">AG43</f>
        <v>106.09</v>
      </c>
      <c r="AI43" s="55">
        <f t="shared" ref="AI43" si="128">SUM(W43:AH43)</f>
        <v>1273.08</v>
      </c>
      <c r="AJ43" s="119"/>
      <c r="AK43" s="119"/>
      <c r="AL43" s="119"/>
      <c r="AM43" s="119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</row>
    <row r="44" spans="1:128" s="124" customFormat="1" ht="16" x14ac:dyDescent="0.15">
      <c r="A44" s="57" t="s">
        <v>1</v>
      </c>
      <c r="B44" s="66" t="s">
        <v>64</v>
      </c>
      <c r="C44" s="60">
        <v>500</v>
      </c>
      <c r="D44" s="60"/>
      <c r="E44" s="60"/>
      <c r="F44" s="60">
        <f>C44</f>
        <v>500</v>
      </c>
      <c r="G44" s="60"/>
      <c r="H44" s="61"/>
      <c r="I44" s="55">
        <f t="shared" si="52"/>
        <v>1000</v>
      </c>
      <c r="J44" s="62">
        <f>F44</f>
        <v>500</v>
      </c>
      <c r="K44" s="60"/>
      <c r="L44" s="60"/>
      <c r="M44" s="60">
        <f>J44</f>
        <v>500</v>
      </c>
      <c r="N44" s="60"/>
      <c r="O44" s="60"/>
      <c r="P44" s="60">
        <f>M44</f>
        <v>500</v>
      </c>
      <c r="Q44" s="60"/>
      <c r="R44" s="60"/>
      <c r="S44" s="60">
        <f>P44</f>
        <v>500</v>
      </c>
      <c r="T44" s="60"/>
      <c r="U44" s="61"/>
      <c r="V44" s="55">
        <f t="shared" si="53"/>
        <v>2000</v>
      </c>
      <c r="W44" s="62">
        <f>S44</f>
        <v>500</v>
      </c>
      <c r="X44" s="60"/>
      <c r="Y44" s="60"/>
      <c r="Z44" s="60">
        <f>W44</f>
        <v>500</v>
      </c>
      <c r="AA44" s="60"/>
      <c r="AB44" s="60"/>
      <c r="AC44" s="60">
        <f>Z44</f>
        <v>500</v>
      </c>
      <c r="AD44" s="60"/>
      <c r="AE44" s="60"/>
      <c r="AF44" s="60">
        <f>AC44</f>
        <v>500</v>
      </c>
      <c r="AG44" s="60"/>
      <c r="AH44" s="61"/>
      <c r="AI44" s="55">
        <f t="shared" si="54"/>
        <v>2000</v>
      </c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  <c r="BR44" s="126"/>
      <c r="BS44" s="126"/>
      <c r="BT44" s="126"/>
      <c r="BU44" s="126"/>
      <c r="BV44" s="126"/>
      <c r="BW44" s="126"/>
      <c r="BX44" s="126"/>
      <c r="BY44" s="126"/>
      <c r="BZ44" s="126"/>
      <c r="CA44" s="126"/>
      <c r="CB44" s="126"/>
      <c r="CC44" s="126"/>
      <c r="CD44" s="126"/>
      <c r="CE44" s="126"/>
      <c r="CF44" s="126"/>
      <c r="CG44" s="126"/>
      <c r="CH44" s="126"/>
      <c r="CI44" s="126"/>
      <c r="CJ44" s="126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</row>
    <row r="45" spans="1:128" s="124" customFormat="1" ht="64" x14ac:dyDescent="0.15">
      <c r="A45" s="63" t="s">
        <v>8</v>
      </c>
      <c r="B45" s="67" t="s">
        <v>63</v>
      </c>
      <c r="C45" s="60"/>
      <c r="D45" s="60"/>
      <c r="E45" s="60"/>
      <c r="F45" s="60">
        <f>C45</f>
        <v>0</v>
      </c>
      <c r="G45" s="60"/>
      <c r="H45" s="61"/>
      <c r="I45" s="55">
        <f t="shared" si="52"/>
        <v>0</v>
      </c>
      <c r="J45" s="62">
        <f>F45*(1+$B$1)</f>
        <v>0</v>
      </c>
      <c r="K45" s="60"/>
      <c r="L45" s="60"/>
      <c r="M45" s="60">
        <f>J45</f>
        <v>0</v>
      </c>
      <c r="N45" s="60"/>
      <c r="O45" s="60"/>
      <c r="P45" s="60">
        <f>M45</f>
        <v>0</v>
      </c>
      <c r="Q45" s="60"/>
      <c r="R45" s="60"/>
      <c r="S45" s="60">
        <f>P45</f>
        <v>0</v>
      </c>
      <c r="T45" s="60"/>
      <c r="U45" s="61"/>
      <c r="V45" s="55">
        <f t="shared" si="53"/>
        <v>0</v>
      </c>
      <c r="W45" s="62">
        <f>S45*(1+$B$1)</f>
        <v>0</v>
      </c>
      <c r="X45" s="60"/>
      <c r="Y45" s="60"/>
      <c r="Z45" s="60">
        <f>W45</f>
        <v>0</v>
      </c>
      <c r="AA45" s="60"/>
      <c r="AB45" s="60"/>
      <c r="AC45" s="60">
        <f>Z45</f>
        <v>0</v>
      </c>
      <c r="AD45" s="60"/>
      <c r="AE45" s="60"/>
      <c r="AF45" s="60">
        <f>AC45</f>
        <v>0</v>
      </c>
      <c r="AG45" s="60"/>
      <c r="AH45" s="61"/>
      <c r="AI45" s="55">
        <f t="shared" si="54"/>
        <v>0</v>
      </c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</row>
    <row r="46" spans="1:128" s="124" customFormat="1" ht="32" x14ac:dyDescent="0.15">
      <c r="A46" s="160" t="s">
        <v>61</v>
      </c>
      <c r="B46" s="67" t="s">
        <v>62</v>
      </c>
      <c r="C46" s="60"/>
      <c r="D46" s="60">
        <v>6250</v>
      </c>
      <c r="E46" s="60">
        <f t="shared" ref="E46:H46" si="129">D46</f>
        <v>6250</v>
      </c>
      <c r="F46" s="60">
        <f t="shared" si="129"/>
        <v>6250</v>
      </c>
      <c r="G46" s="60">
        <f t="shared" si="129"/>
        <v>6250</v>
      </c>
      <c r="H46" s="61">
        <f t="shared" si="129"/>
        <v>6250</v>
      </c>
      <c r="I46" s="55">
        <f t="shared" si="52"/>
        <v>31250</v>
      </c>
      <c r="J46" s="62">
        <f t="shared" ref="J46:J57" si="130">H46*(1+$B$1)</f>
        <v>6437.5</v>
      </c>
      <c r="K46" s="60">
        <f t="shared" ref="K46:U46" si="131">J46</f>
        <v>6437.5</v>
      </c>
      <c r="L46" s="60">
        <f t="shared" si="131"/>
        <v>6437.5</v>
      </c>
      <c r="M46" s="60">
        <f t="shared" si="131"/>
        <v>6437.5</v>
      </c>
      <c r="N46" s="60">
        <f t="shared" si="131"/>
        <v>6437.5</v>
      </c>
      <c r="O46" s="60">
        <f t="shared" si="131"/>
        <v>6437.5</v>
      </c>
      <c r="P46" s="60">
        <f t="shared" si="131"/>
        <v>6437.5</v>
      </c>
      <c r="Q46" s="60">
        <f t="shared" si="131"/>
        <v>6437.5</v>
      </c>
      <c r="R46" s="60">
        <f t="shared" si="131"/>
        <v>6437.5</v>
      </c>
      <c r="S46" s="60">
        <f t="shared" si="131"/>
        <v>6437.5</v>
      </c>
      <c r="T46" s="60">
        <f t="shared" si="131"/>
        <v>6437.5</v>
      </c>
      <c r="U46" s="61">
        <f t="shared" si="131"/>
        <v>6437.5</v>
      </c>
      <c r="V46" s="55">
        <f t="shared" si="53"/>
        <v>77250</v>
      </c>
      <c r="W46" s="62">
        <f t="shared" ref="W46:W57" si="132">U46*(1+$B$1)</f>
        <v>6630.625</v>
      </c>
      <c r="X46" s="60">
        <f t="shared" ref="X46:AH46" si="133">W46</f>
        <v>6630.625</v>
      </c>
      <c r="Y46" s="60">
        <f t="shared" si="133"/>
        <v>6630.625</v>
      </c>
      <c r="Z46" s="60">
        <f t="shared" si="133"/>
        <v>6630.625</v>
      </c>
      <c r="AA46" s="60">
        <f t="shared" si="133"/>
        <v>6630.625</v>
      </c>
      <c r="AB46" s="60">
        <f t="shared" si="133"/>
        <v>6630.625</v>
      </c>
      <c r="AC46" s="60">
        <f t="shared" si="133"/>
        <v>6630.625</v>
      </c>
      <c r="AD46" s="60">
        <f t="shared" si="133"/>
        <v>6630.625</v>
      </c>
      <c r="AE46" s="60">
        <f t="shared" si="133"/>
        <v>6630.625</v>
      </c>
      <c r="AF46" s="60">
        <f t="shared" si="133"/>
        <v>6630.625</v>
      </c>
      <c r="AG46" s="60">
        <f t="shared" si="133"/>
        <v>6630.625</v>
      </c>
      <c r="AH46" s="61">
        <f t="shared" si="133"/>
        <v>6630.625</v>
      </c>
      <c r="AI46" s="55">
        <f t="shared" si="54"/>
        <v>79567.5</v>
      </c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  <c r="BU46" s="119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  <c r="CQ46" s="123"/>
      <c r="CR46" s="123"/>
      <c r="CS46" s="123"/>
      <c r="CT46" s="123"/>
      <c r="CU46" s="123"/>
      <c r="CV46" s="123"/>
      <c r="CW46" s="123"/>
      <c r="CX46" s="123"/>
      <c r="CY46" s="123"/>
      <c r="CZ46" s="123"/>
      <c r="DA46" s="123"/>
      <c r="DB46" s="123"/>
      <c r="DC46" s="123"/>
      <c r="DD46" s="123"/>
      <c r="DE46" s="123"/>
      <c r="DF46" s="123"/>
      <c r="DG46" s="123"/>
      <c r="DH46" s="123"/>
      <c r="DI46" s="123"/>
      <c r="DJ46" s="123"/>
      <c r="DK46" s="123"/>
      <c r="DL46" s="123"/>
      <c r="DM46" s="123"/>
      <c r="DN46" s="123"/>
      <c r="DO46" s="123"/>
      <c r="DP46" s="123"/>
      <c r="DQ46" s="123"/>
      <c r="DR46" s="123"/>
    </row>
    <row r="47" spans="1:128" s="69" customFormat="1" ht="16" x14ac:dyDescent="0.15">
      <c r="A47" s="63" t="s">
        <v>0</v>
      </c>
      <c r="B47" s="67" t="s">
        <v>74</v>
      </c>
      <c r="C47" s="60"/>
      <c r="D47" s="60"/>
      <c r="E47" s="60">
        <v>200</v>
      </c>
      <c r="F47" s="60">
        <f t="shared" ref="F47:H47" si="134">E47</f>
        <v>200</v>
      </c>
      <c r="G47" s="60">
        <f t="shared" si="134"/>
        <v>200</v>
      </c>
      <c r="H47" s="61">
        <f t="shared" si="134"/>
        <v>200</v>
      </c>
      <c r="I47" s="55">
        <f t="shared" si="52"/>
        <v>800</v>
      </c>
      <c r="J47" s="62">
        <f t="shared" si="130"/>
        <v>206</v>
      </c>
      <c r="K47" s="60">
        <f t="shared" ref="K47:U47" si="135">J47</f>
        <v>206</v>
      </c>
      <c r="L47" s="60">
        <f t="shared" si="135"/>
        <v>206</v>
      </c>
      <c r="M47" s="60">
        <f t="shared" si="135"/>
        <v>206</v>
      </c>
      <c r="N47" s="60">
        <f t="shared" si="135"/>
        <v>206</v>
      </c>
      <c r="O47" s="60">
        <f t="shared" si="135"/>
        <v>206</v>
      </c>
      <c r="P47" s="60">
        <f t="shared" si="135"/>
        <v>206</v>
      </c>
      <c r="Q47" s="60">
        <f t="shared" si="135"/>
        <v>206</v>
      </c>
      <c r="R47" s="60">
        <f t="shared" si="135"/>
        <v>206</v>
      </c>
      <c r="S47" s="60">
        <f t="shared" si="135"/>
        <v>206</v>
      </c>
      <c r="T47" s="60">
        <f t="shared" si="135"/>
        <v>206</v>
      </c>
      <c r="U47" s="61">
        <f t="shared" si="135"/>
        <v>206</v>
      </c>
      <c r="V47" s="55">
        <f t="shared" si="53"/>
        <v>2472</v>
      </c>
      <c r="W47" s="62">
        <f t="shared" si="132"/>
        <v>212.18</v>
      </c>
      <c r="X47" s="60">
        <f t="shared" ref="X47:AH47" si="136">W47</f>
        <v>212.18</v>
      </c>
      <c r="Y47" s="60">
        <f t="shared" si="136"/>
        <v>212.18</v>
      </c>
      <c r="Z47" s="60">
        <f t="shared" si="136"/>
        <v>212.18</v>
      </c>
      <c r="AA47" s="60">
        <f t="shared" si="136"/>
        <v>212.18</v>
      </c>
      <c r="AB47" s="60">
        <f t="shared" si="136"/>
        <v>212.18</v>
      </c>
      <c r="AC47" s="60">
        <f t="shared" si="136"/>
        <v>212.18</v>
      </c>
      <c r="AD47" s="60">
        <f t="shared" si="136"/>
        <v>212.18</v>
      </c>
      <c r="AE47" s="60">
        <f t="shared" si="136"/>
        <v>212.18</v>
      </c>
      <c r="AF47" s="60">
        <f t="shared" si="136"/>
        <v>212.18</v>
      </c>
      <c r="AG47" s="60">
        <f t="shared" si="136"/>
        <v>212.18</v>
      </c>
      <c r="AH47" s="61">
        <f t="shared" si="136"/>
        <v>212.18</v>
      </c>
      <c r="AI47" s="55">
        <f t="shared" si="54"/>
        <v>2546.16</v>
      </c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4"/>
      <c r="CL47" s="124"/>
      <c r="CM47" s="124"/>
      <c r="CN47" s="124"/>
      <c r="CO47" s="124"/>
      <c r="CP47" s="124"/>
      <c r="CQ47" s="124"/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4"/>
      <c r="DD47" s="124"/>
      <c r="DE47" s="124"/>
      <c r="DF47" s="124"/>
      <c r="DG47" s="124"/>
      <c r="DH47" s="124"/>
      <c r="DI47" s="124"/>
      <c r="DJ47" s="124"/>
      <c r="DK47" s="124"/>
      <c r="DL47" s="124"/>
      <c r="DM47" s="124"/>
      <c r="DN47" s="124"/>
      <c r="DO47" s="124"/>
      <c r="DP47" s="124"/>
      <c r="DQ47" s="124"/>
      <c r="DR47" s="124"/>
      <c r="DS47" s="124"/>
      <c r="DT47" s="124"/>
      <c r="DU47" s="124"/>
      <c r="DV47" s="124"/>
      <c r="DW47" s="124"/>
    </row>
    <row r="48" spans="1:128" s="124" customFormat="1" ht="16" x14ac:dyDescent="0.15">
      <c r="A48" s="63" t="s">
        <v>23</v>
      </c>
      <c r="B48" s="51" t="s">
        <v>65</v>
      </c>
      <c r="C48" s="60"/>
      <c r="D48" s="60"/>
      <c r="E48" s="60">
        <v>100</v>
      </c>
      <c r="F48" s="60">
        <f t="shared" ref="F48:H48" si="137">E48</f>
        <v>100</v>
      </c>
      <c r="G48" s="60">
        <f t="shared" si="137"/>
        <v>100</v>
      </c>
      <c r="H48" s="61">
        <f t="shared" si="137"/>
        <v>100</v>
      </c>
      <c r="I48" s="55">
        <f t="shared" si="52"/>
        <v>400</v>
      </c>
      <c r="J48" s="62">
        <f t="shared" si="130"/>
        <v>103</v>
      </c>
      <c r="K48" s="60">
        <f t="shared" ref="K48:U48" si="138">J48</f>
        <v>103</v>
      </c>
      <c r="L48" s="60">
        <f t="shared" si="138"/>
        <v>103</v>
      </c>
      <c r="M48" s="60">
        <f t="shared" si="138"/>
        <v>103</v>
      </c>
      <c r="N48" s="60">
        <f t="shared" si="138"/>
        <v>103</v>
      </c>
      <c r="O48" s="60">
        <f t="shared" si="138"/>
        <v>103</v>
      </c>
      <c r="P48" s="60">
        <f t="shared" si="138"/>
        <v>103</v>
      </c>
      <c r="Q48" s="60">
        <f t="shared" si="138"/>
        <v>103</v>
      </c>
      <c r="R48" s="60">
        <f t="shared" si="138"/>
        <v>103</v>
      </c>
      <c r="S48" s="60">
        <f t="shared" si="138"/>
        <v>103</v>
      </c>
      <c r="T48" s="60">
        <f t="shared" si="138"/>
        <v>103</v>
      </c>
      <c r="U48" s="61">
        <f t="shared" si="138"/>
        <v>103</v>
      </c>
      <c r="V48" s="55">
        <f t="shared" si="53"/>
        <v>1236</v>
      </c>
      <c r="W48" s="62">
        <f t="shared" si="132"/>
        <v>106.09</v>
      </c>
      <c r="X48" s="60">
        <f t="shared" ref="X48:AH48" si="139">W48</f>
        <v>106.09</v>
      </c>
      <c r="Y48" s="60">
        <f t="shared" si="139"/>
        <v>106.09</v>
      </c>
      <c r="Z48" s="60">
        <f t="shared" si="139"/>
        <v>106.09</v>
      </c>
      <c r="AA48" s="60">
        <f t="shared" si="139"/>
        <v>106.09</v>
      </c>
      <c r="AB48" s="60">
        <f t="shared" si="139"/>
        <v>106.09</v>
      </c>
      <c r="AC48" s="60">
        <f t="shared" si="139"/>
        <v>106.09</v>
      </c>
      <c r="AD48" s="60">
        <f t="shared" si="139"/>
        <v>106.09</v>
      </c>
      <c r="AE48" s="60">
        <f t="shared" si="139"/>
        <v>106.09</v>
      </c>
      <c r="AF48" s="60">
        <f t="shared" si="139"/>
        <v>106.09</v>
      </c>
      <c r="AG48" s="60">
        <f t="shared" si="139"/>
        <v>106.09</v>
      </c>
      <c r="AH48" s="61">
        <f t="shared" si="139"/>
        <v>106.09</v>
      </c>
      <c r="AI48" s="55">
        <f t="shared" si="54"/>
        <v>1273.08</v>
      </c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</row>
    <row r="49" spans="1:128" s="69" customFormat="1" ht="16" x14ac:dyDescent="0.15">
      <c r="A49" s="63" t="s">
        <v>43</v>
      </c>
      <c r="B49" s="51" t="s">
        <v>76</v>
      </c>
      <c r="C49" s="60"/>
      <c r="D49" s="60"/>
      <c r="E49" s="60">
        <v>300</v>
      </c>
      <c r="F49" s="60">
        <f t="shared" ref="F49:H49" si="140">E49</f>
        <v>300</v>
      </c>
      <c r="G49" s="60">
        <f t="shared" si="140"/>
        <v>300</v>
      </c>
      <c r="H49" s="61">
        <f t="shared" si="140"/>
        <v>300</v>
      </c>
      <c r="I49" s="55">
        <f t="shared" si="52"/>
        <v>1200</v>
      </c>
      <c r="J49" s="62">
        <f t="shared" si="130"/>
        <v>309</v>
      </c>
      <c r="K49" s="60">
        <f t="shared" ref="K49:U49" si="141">J49</f>
        <v>309</v>
      </c>
      <c r="L49" s="60">
        <f t="shared" si="141"/>
        <v>309</v>
      </c>
      <c r="M49" s="60">
        <f t="shared" si="141"/>
        <v>309</v>
      </c>
      <c r="N49" s="60">
        <f t="shared" si="141"/>
        <v>309</v>
      </c>
      <c r="O49" s="60">
        <f t="shared" si="141"/>
        <v>309</v>
      </c>
      <c r="P49" s="60">
        <f t="shared" si="141"/>
        <v>309</v>
      </c>
      <c r="Q49" s="60">
        <f t="shared" si="141"/>
        <v>309</v>
      </c>
      <c r="R49" s="60">
        <f t="shared" si="141"/>
        <v>309</v>
      </c>
      <c r="S49" s="60">
        <f t="shared" si="141"/>
        <v>309</v>
      </c>
      <c r="T49" s="60">
        <f t="shared" si="141"/>
        <v>309</v>
      </c>
      <c r="U49" s="61">
        <f t="shared" si="141"/>
        <v>309</v>
      </c>
      <c r="V49" s="55">
        <f t="shared" si="53"/>
        <v>3708</v>
      </c>
      <c r="W49" s="62">
        <f t="shared" si="132"/>
        <v>318.27</v>
      </c>
      <c r="X49" s="60">
        <f t="shared" ref="X49:AH49" si="142">W49</f>
        <v>318.27</v>
      </c>
      <c r="Y49" s="60">
        <f t="shared" si="142"/>
        <v>318.27</v>
      </c>
      <c r="Z49" s="60">
        <f t="shared" si="142"/>
        <v>318.27</v>
      </c>
      <c r="AA49" s="60">
        <f t="shared" si="142"/>
        <v>318.27</v>
      </c>
      <c r="AB49" s="60">
        <f t="shared" si="142"/>
        <v>318.27</v>
      </c>
      <c r="AC49" s="60">
        <f t="shared" si="142"/>
        <v>318.27</v>
      </c>
      <c r="AD49" s="60">
        <f t="shared" si="142"/>
        <v>318.27</v>
      </c>
      <c r="AE49" s="60">
        <f t="shared" si="142"/>
        <v>318.27</v>
      </c>
      <c r="AF49" s="60">
        <f t="shared" si="142"/>
        <v>318.27</v>
      </c>
      <c r="AG49" s="60">
        <f t="shared" si="142"/>
        <v>318.27</v>
      </c>
      <c r="AH49" s="61">
        <f t="shared" si="142"/>
        <v>318.27</v>
      </c>
      <c r="AI49" s="55">
        <f t="shared" si="54"/>
        <v>3819.24</v>
      </c>
      <c r="AJ49" s="119"/>
      <c r="AK49" s="119"/>
      <c r="AL49" s="119"/>
      <c r="AM49" s="119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4"/>
      <c r="CL49" s="124"/>
      <c r="CM49" s="124"/>
      <c r="CN49" s="124"/>
      <c r="CO49" s="124"/>
      <c r="CP49" s="124"/>
      <c r="CQ49" s="124"/>
      <c r="CR49" s="124"/>
      <c r="CS49" s="124"/>
      <c r="CT49" s="124"/>
      <c r="CU49" s="124"/>
      <c r="CV49" s="124"/>
      <c r="CW49" s="124"/>
      <c r="CX49" s="124"/>
      <c r="CY49" s="124"/>
      <c r="CZ49" s="124"/>
      <c r="DA49" s="124"/>
      <c r="DB49" s="124"/>
      <c r="DC49" s="124"/>
      <c r="DD49" s="124"/>
      <c r="DE49" s="124"/>
      <c r="DF49" s="124"/>
      <c r="DG49" s="124"/>
      <c r="DH49" s="124"/>
      <c r="DI49" s="124"/>
      <c r="DJ49" s="124"/>
      <c r="DK49" s="124"/>
      <c r="DL49" s="124"/>
      <c r="DM49" s="124"/>
      <c r="DN49" s="124"/>
      <c r="DO49" s="124"/>
      <c r="DP49" s="124"/>
      <c r="DQ49" s="124"/>
      <c r="DR49" s="124"/>
      <c r="DS49" s="124"/>
      <c r="DT49" s="124"/>
      <c r="DU49" s="124"/>
      <c r="DV49" s="124"/>
      <c r="DW49" s="124"/>
    </row>
    <row r="50" spans="1:128" s="69" customFormat="1" ht="16" x14ac:dyDescent="0.15">
      <c r="A50" s="160" t="s">
        <v>78</v>
      </c>
      <c r="B50" s="67" t="s">
        <v>72</v>
      </c>
      <c r="C50" s="60"/>
      <c r="D50" s="60">
        <f t="shared" ref="D50:H50" si="143">C50</f>
        <v>0</v>
      </c>
      <c r="E50" s="60">
        <f t="shared" si="143"/>
        <v>0</v>
      </c>
      <c r="F50" s="60">
        <f t="shared" si="143"/>
        <v>0</v>
      </c>
      <c r="G50" s="60">
        <f t="shared" si="143"/>
        <v>0</v>
      </c>
      <c r="H50" s="61">
        <f t="shared" si="143"/>
        <v>0</v>
      </c>
      <c r="I50" s="55">
        <f t="shared" si="52"/>
        <v>0</v>
      </c>
      <c r="J50" s="62">
        <f t="shared" si="130"/>
        <v>0</v>
      </c>
      <c r="K50" s="60">
        <f t="shared" ref="K50:U50" si="144">J50</f>
        <v>0</v>
      </c>
      <c r="L50" s="60">
        <f t="shared" si="144"/>
        <v>0</v>
      </c>
      <c r="M50" s="60">
        <f t="shared" si="144"/>
        <v>0</v>
      </c>
      <c r="N50" s="60">
        <f t="shared" si="144"/>
        <v>0</v>
      </c>
      <c r="O50" s="60">
        <f t="shared" si="144"/>
        <v>0</v>
      </c>
      <c r="P50" s="60">
        <f t="shared" si="144"/>
        <v>0</v>
      </c>
      <c r="Q50" s="60">
        <f t="shared" si="144"/>
        <v>0</v>
      </c>
      <c r="R50" s="60">
        <f t="shared" si="144"/>
        <v>0</v>
      </c>
      <c r="S50" s="60">
        <f t="shared" si="144"/>
        <v>0</v>
      </c>
      <c r="T50" s="60">
        <f t="shared" si="144"/>
        <v>0</v>
      </c>
      <c r="U50" s="61">
        <f t="shared" si="144"/>
        <v>0</v>
      </c>
      <c r="V50" s="55">
        <f t="shared" si="53"/>
        <v>0</v>
      </c>
      <c r="W50" s="62">
        <f t="shared" si="132"/>
        <v>0</v>
      </c>
      <c r="X50" s="60">
        <f t="shared" ref="X50:AH50" si="145">W50</f>
        <v>0</v>
      </c>
      <c r="Y50" s="60">
        <f t="shared" si="145"/>
        <v>0</v>
      </c>
      <c r="Z50" s="60">
        <f t="shared" si="145"/>
        <v>0</v>
      </c>
      <c r="AA50" s="60">
        <f t="shared" si="145"/>
        <v>0</v>
      </c>
      <c r="AB50" s="60">
        <f t="shared" si="145"/>
        <v>0</v>
      </c>
      <c r="AC50" s="60">
        <f t="shared" si="145"/>
        <v>0</v>
      </c>
      <c r="AD50" s="60">
        <f t="shared" si="145"/>
        <v>0</v>
      </c>
      <c r="AE50" s="60">
        <f t="shared" si="145"/>
        <v>0</v>
      </c>
      <c r="AF50" s="60">
        <f t="shared" si="145"/>
        <v>0</v>
      </c>
      <c r="AG50" s="60">
        <f t="shared" si="145"/>
        <v>0</v>
      </c>
      <c r="AH50" s="61">
        <f t="shared" si="145"/>
        <v>0</v>
      </c>
      <c r="AI50" s="55">
        <f t="shared" si="54"/>
        <v>0</v>
      </c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19"/>
      <c r="BR50" s="119"/>
      <c r="BS50" s="119"/>
      <c r="BT50" s="119"/>
      <c r="BU50" s="119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23"/>
      <c r="CM50" s="123"/>
      <c r="CN50" s="123"/>
      <c r="CO50" s="123"/>
      <c r="CP50" s="123"/>
      <c r="CQ50" s="123"/>
      <c r="CR50" s="123"/>
      <c r="CS50" s="123"/>
      <c r="CT50" s="123"/>
      <c r="CU50" s="123"/>
      <c r="CV50" s="123"/>
      <c r="CW50" s="123"/>
      <c r="CX50" s="123"/>
      <c r="CY50" s="123"/>
      <c r="CZ50" s="123"/>
      <c r="DA50" s="123"/>
      <c r="DB50" s="123"/>
      <c r="DC50" s="123"/>
      <c r="DD50" s="123"/>
      <c r="DE50" s="123"/>
      <c r="DF50" s="123"/>
      <c r="DG50" s="123"/>
      <c r="DH50" s="123"/>
      <c r="DI50" s="123"/>
      <c r="DJ50" s="123"/>
      <c r="DK50" s="123"/>
      <c r="DL50" s="123"/>
      <c r="DM50" s="123"/>
      <c r="DN50" s="123"/>
      <c r="DO50" s="123"/>
      <c r="DP50" s="123"/>
      <c r="DQ50" s="123"/>
      <c r="DR50" s="123"/>
      <c r="DS50" s="124"/>
      <c r="DT50" s="124"/>
      <c r="DU50" s="124"/>
      <c r="DV50" s="124"/>
      <c r="DW50" s="124"/>
    </row>
    <row r="51" spans="1:128" s="69" customFormat="1" ht="16" x14ac:dyDescent="0.15">
      <c r="A51" s="57" t="s">
        <v>6</v>
      </c>
      <c r="B51" s="67" t="s">
        <v>72</v>
      </c>
      <c r="C51" s="60"/>
      <c r="D51" s="60">
        <f t="shared" ref="D51:H51" si="146">C51</f>
        <v>0</v>
      </c>
      <c r="E51" s="60">
        <f t="shared" si="146"/>
        <v>0</v>
      </c>
      <c r="F51" s="60">
        <f t="shared" si="146"/>
        <v>0</v>
      </c>
      <c r="G51" s="60">
        <f t="shared" si="146"/>
        <v>0</v>
      </c>
      <c r="H51" s="61">
        <f t="shared" si="146"/>
        <v>0</v>
      </c>
      <c r="I51" s="55">
        <f t="shared" si="52"/>
        <v>0</v>
      </c>
      <c r="J51" s="62">
        <f t="shared" si="130"/>
        <v>0</v>
      </c>
      <c r="K51" s="60">
        <f t="shared" ref="K51:U51" si="147">J51</f>
        <v>0</v>
      </c>
      <c r="L51" s="60">
        <f t="shared" si="147"/>
        <v>0</v>
      </c>
      <c r="M51" s="60">
        <f t="shared" si="147"/>
        <v>0</v>
      </c>
      <c r="N51" s="60">
        <f t="shared" si="147"/>
        <v>0</v>
      </c>
      <c r="O51" s="60">
        <f t="shared" si="147"/>
        <v>0</v>
      </c>
      <c r="P51" s="60">
        <f t="shared" si="147"/>
        <v>0</v>
      </c>
      <c r="Q51" s="60">
        <f t="shared" si="147"/>
        <v>0</v>
      </c>
      <c r="R51" s="60">
        <f t="shared" si="147"/>
        <v>0</v>
      </c>
      <c r="S51" s="60">
        <f t="shared" si="147"/>
        <v>0</v>
      </c>
      <c r="T51" s="60">
        <f t="shared" si="147"/>
        <v>0</v>
      </c>
      <c r="U51" s="61">
        <f t="shared" si="147"/>
        <v>0</v>
      </c>
      <c r="V51" s="55">
        <f t="shared" si="53"/>
        <v>0</v>
      </c>
      <c r="W51" s="62">
        <f t="shared" si="132"/>
        <v>0</v>
      </c>
      <c r="X51" s="60">
        <f t="shared" ref="X51:AH51" si="148">W51</f>
        <v>0</v>
      </c>
      <c r="Y51" s="60">
        <f t="shared" si="148"/>
        <v>0</v>
      </c>
      <c r="Z51" s="60">
        <f t="shared" si="148"/>
        <v>0</v>
      </c>
      <c r="AA51" s="60">
        <f t="shared" si="148"/>
        <v>0</v>
      </c>
      <c r="AB51" s="60">
        <f t="shared" si="148"/>
        <v>0</v>
      </c>
      <c r="AC51" s="60">
        <f t="shared" si="148"/>
        <v>0</v>
      </c>
      <c r="AD51" s="60">
        <f t="shared" si="148"/>
        <v>0</v>
      </c>
      <c r="AE51" s="60">
        <f t="shared" si="148"/>
        <v>0</v>
      </c>
      <c r="AF51" s="60">
        <f t="shared" si="148"/>
        <v>0</v>
      </c>
      <c r="AG51" s="60">
        <f t="shared" si="148"/>
        <v>0</v>
      </c>
      <c r="AH51" s="61">
        <f t="shared" si="148"/>
        <v>0</v>
      </c>
      <c r="AI51" s="55">
        <f t="shared" si="54"/>
        <v>0</v>
      </c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19"/>
      <c r="BP51" s="119"/>
      <c r="BQ51" s="119"/>
      <c r="BR51" s="119"/>
      <c r="BS51" s="119"/>
      <c r="BT51" s="119"/>
      <c r="BU51" s="119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3"/>
      <c r="CO51" s="123"/>
      <c r="CP51" s="123"/>
      <c r="CQ51" s="123"/>
      <c r="CR51" s="123"/>
      <c r="CS51" s="123"/>
      <c r="CT51" s="123"/>
      <c r="CU51" s="123"/>
      <c r="CV51" s="123"/>
      <c r="CW51" s="123"/>
      <c r="CX51" s="123"/>
      <c r="CY51" s="123"/>
      <c r="CZ51" s="123"/>
      <c r="DA51" s="123"/>
      <c r="DB51" s="123"/>
      <c r="DC51" s="123"/>
      <c r="DD51" s="123"/>
      <c r="DE51" s="123"/>
      <c r="DF51" s="123"/>
      <c r="DG51" s="123"/>
      <c r="DH51" s="123"/>
      <c r="DI51" s="123"/>
      <c r="DJ51" s="123"/>
      <c r="DK51" s="123"/>
      <c r="DL51" s="123"/>
      <c r="DM51" s="123"/>
      <c r="DN51" s="123"/>
      <c r="DO51" s="123"/>
      <c r="DP51" s="123"/>
      <c r="DQ51" s="123"/>
      <c r="DR51" s="123"/>
      <c r="DS51" s="124"/>
      <c r="DT51" s="124"/>
      <c r="DU51" s="124"/>
      <c r="DV51" s="124"/>
      <c r="DW51" s="124"/>
    </row>
    <row r="52" spans="1:128" s="186" customFormat="1" ht="16" x14ac:dyDescent="0.15">
      <c r="A52" s="179" t="s">
        <v>24</v>
      </c>
      <c r="B52" s="180" t="s">
        <v>65</v>
      </c>
      <c r="C52" s="181"/>
      <c r="D52" s="181"/>
      <c r="E52" s="181">
        <v>100</v>
      </c>
      <c r="F52" s="181">
        <f t="shared" ref="F52:H52" si="149">E52</f>
        <v>100</v>
      </c>
      <c r="G52" s="181">
        <f t="shared" si="149"/>
        <v>100</v>
      </c>
      <c r="H52" s="182">
        <f t="shared" si="149"/>
        <v>100</v>
      </c>
      <c r="I52" s="183">
        <f t="shared" si="52"/>
        <v>400</v>
      </c>
      <c r="J52" s="184">
        <f t="shared" si="130"/>
        <v>103</v>
      </c>
      <c r="K52" s="181">
        <f t="shared" ref="K52:U52" si="150">J52</f>
        <v>103</v>
      </c>
      <c r="L52" s="181">
        <f t="shared" si="150"/>
        <v>103</v>
      </c>
      <c r="M52" s="181">
        <f t="shared" si="150"/>
        <v>103</v>
      </c>
      <c r="N52" s="181">
        <f t="shared" si="150"/>
        <v>103</v>
      </c>
      <c r="O52" s="181">
        <f t="shared" si="150"/>
        <v>103</v>
      </c>
      <c r="P52" s="181">
        <f t="shared" si="150"/>
        <v>103</v>
      </c>
      <c r="Q52" s="181">
        <f t="shared" si="150"/>
        <v>103</v>
      </c>
      <c r="R52" s="181">
        <f t="shared" si="150"/>
        <v>103</v>
      </c>
      <c r="S52" s="181">
        <f t="shared" si="150"/>
        <v>103</v>
      </c>
      <c r="T52" s="181">
        <f t="shared" si="150"/>
        <v>103</v>
      </c>
      <c r="U52" s="182">
        <f t="shared" si="150"/>
        <v>103</v>
      </c>
      <c r="V52" s="183">
        <f t="shared" si="53"/>
        <v>1236</v>
      </c>
      <c r="W52" s="184">
        <f t="shared" si="132"/>
        <v>106.09</v>
      </c>
      <c r="X52" s="181">
        <f t="shared" ref="X52:AH52" si="151">W52</f>
        <v>106.09</v>
      </c>
      <c r="Y52" s="181">
        <f t="shared" si="151"/>
        <v>106.09</v>
      </c>
      <c r="Z52" s="181">
        <f t="shared" si="151"/>
        <v>106.09</v>
      </c>
      <c r="AA52" s="181">
        <f t="shared" si="151"/>
        <v>106.09</v>
      </c>
      <c r="AB52" s="181">
        <f t="shared" si="151"/>
        <v>106.09</v>
      </c>
      <c r="AC52" s="181">
        <f t="shared" si="151"/>
        <v>106.09</v>
      </c>
      <c r="AD52" s="181">
        <f t="shared" si="151"/>
        <v>106.09</v>
      </c>
      <c r="AE52" s="181">
        <f t="shared" si="151"/>
        <v>106.09</v>
      </c>
      <c r="AF52" s="181">
        <f t="shared" si="151"/>
        <v>106.09</v>
      </c>
      <c r="AG52" s="181">
        <f t="shared" si="151"/>
        <v>106.09</v>
      </c>
      <c r="AH52" s="182">
        <f t="shared" si="151"/>
        <v>106.09</v>
      </c>
      <c r="AI52" s="183">
        <f t="shared" si="54"/>
        <v>1273.08</v>
      </c>
      <c r="AJ52" s="185"/>
      <c r="AK52" s="185"/>
      <c r="AL52" s="185"/>
      <c r="AM52" s="185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5"/>
      <c r="BL52" s="185"/>
      <c r="BM52" s="185"/>
      <c r="BN52" s="185"/>
      <c r="BO52" s="185"/>
      <c r="BP52" s="185"/>
      <c r="BQ52" s="185"/>
      <c r="BR52" s="185"/>
      <c r="BS52" s="185"/>
      <c r="BT52" s="185"/>
      <c r="BU52" s="185"/>
      <c r="BV52" s="185"/>
      <c r="BW52" s="185"/>
      <c r="BX52" s="185"/>
      <c r="BY52" s="185"/>
      <c r="BZ52" s="185"/>
      <c r="CA52" s="185"/>
      <c r="CB52" s="185"/>
      <c r="CC52" s="185"/>
      <c r="CD52" s="185"/>
      <c r="CE52" s="185"/>
      <c r="CF52" s="185"/>
      <c r="CG52" s="185"/>
      <c r="CH52" s="185"/>
      <c r="CI52" s="185"/>
      <c r="CJ52" s="185"/>
      <c r="CK52" s="185"/>
      <c r="CL52" s="185"/>
      <c r="CM52" s="185"/>
      <c r="CN52" s="185"/>
      <c r="CO52" s="185"/>
      <c r="CP52" s="185"/>
      <c r="CQ52" s="185"/>
      <c r="CR52" s="185"/>
      <c r="CS52" s="185"/>
      <c r="CT52" s="185"/>
      <c r="CU52" s="185"/>
      <c r="CV52" s="185"/>
      <c r="CW52" s="185"/>
      <c r="CX52" s="185"/>
      <c r="CY52" s="185"/>
      <c r="CZ52" s="185"/>
      <c r="DA52" s="185"/>
      <c r="DB52" s="185"/>
      <c r="DC52" s="185"/>
      <c r="DD52" s="185"/>
      <c r="DE52" s="185"/>
      <c r="DF52" s="185"/>
      <c r="DG52" s="185"/>
      <c r="DH52" s="185"/>
      <c r="DI52" s="185"/>
      <c r="DJ52" s="185"/>
      <c r="DK52" s="185"/>
      <c r="DL52" s="185"/>
      <c r="DM52" s="185"/>
      <c r="DN52" s="185"/>
      <c r="DO52" s="185"/>
      <c r="DP52" s="185"/>
      <c r="DQ52" s="185"/>
      <c r="DR52" s="185"/>
    </row>
    <row r="53" spans="1:128" s="69" customFormat="1" ht="16" x14ac:dyDescent="0.15">
      <c r="A53" s="50" t="s">
        <v>48</v>
      </c>
      <c r="B53" s="51" t="s">
        <v>79</v>
      </c>
      <c r="C53" s="60"/>
      <c r="D53" s="60"/>
      <c r="E53" s="60">
        <v>100</v>
      </c>
      <c r="F53" s="60">
        <f t="shared" ref="F53:H53" si="152">E53</f>
        <v>100</v>
      </c>
      <c r="G53" s="60">
        <f t="shared" si="152"/>
        <v>100</v>
      </c>
      <c r="H53" s="61">
        <f t="shared" si="152"/>
        <v>100</v>
      </c>
      <c r="I53" s="55">
        <f t="shared" si="52"/>
        <v>400</v>
      </c>
      <c r="J53" s="62">
        <f t="shared" si="130"/>
        <v>103</v>
      </c>
      <c r="K53" s="60">
        <f t="shared" ref="K53:U53" si="153">J53</f>
        <v>103</v>
      </c>
      <c r="L53" s="60">
        <f t="shared" si="153"/>
        <v>103</v>
      </c>
      <c r="M53" s="60">
        <f t="shared" si="153"/>
        <v>103</v>
      </c>
      <c r="N53" s="60">
        <f t="shared" si="153"/>
        <v>103</v>
      </c>
      <c r="O53" s="60">
        <f t="shared" si="153"/>
        <v>103</v>
      </c>
      <c r="P53" s="60">
        <f t="shared" si="153"/>
        <v>103</v>
      </c>
      <c r="Q53" s="60">
        <f t="shared" si="153"/>
        <v>103</v>
      </c>
      <c r="R53" s="60">
        <f t="shared" si="153"/>
        <v>103</v>
      </c>
      <c r="S53" s="60">
        <f t="shared" si="153"/>
        <v>103</v>
      </c>
      <c r="T53" s="60">
        <f t="shared" si="153"/>
        <v>103</v>
      </c>
      <c r="U53" s="61">
        <f t="shared" si="153"/>
        <v>103</v>
      </c>
      <c r="V53" s="55">
        <f t="shared" si="53"/>
        <v>1236</v>
      </c>
      <c r="W53" s="62">
        <f t="shared" si="132"/>
        <v>106.09</v>
      </c>
      <c r="X53" s="60">
        <f t="shared" ref="X53:AH53" si="154">W53</f>
        <v>106.09</v>
      </c>
      <c r="Y53" s="60">
        <f t="shared" si="154"/>
        <v>106.09</v>
      </c>
      <c r="Z53" s="60">
        <f t="shared" si="154"/>
        <v>106.09</v>
      </c>
      <c r="AA53" s="60">
        <f t="shared" si="154"/>
        <v>106.09</v>
      </c>
      <c r="AB53" s="60">
        <f t="shared" si="154"/>
        <v>106.09</v>
      </c>
      <c r="AC53" s="60">
        <f t="shared" si="154"/>
        <v>106.09</v>
      </c>
      <c r="AD53" s="60">
        <f t="shared" si="154"/>
        <v>106.09</v>
      </c>
      <c r="AE53" s="60">
        <f t="shared" si="154"/>
        <v>106.09</v>
      </c>
      <c r="AF53" s="60">
        <f t="shared" si="154"/>
        <v>106.09</v>
      </c>
      <c r="AG53" s="60">
        <f t="shared" si="154"/>
        <v>106.09</v>
      </c>
      <c r="AH53" s="61">
        <f t="shared" si="154"/>
        <v>106.09</v>
      </c>
      <c r="AI53" s="55">
        <f t="shared" si="54"/>
        <v>1273.08</v>
      </c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/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28"/>
      <c r="CL53" s="128"/>
      <c r="CM53" s="128"/>
      <c r="CN53" s="128"/>
      <c r="CO53" s="128"/>
      <c r="CP53" s="128"/>
      <c r="CQ53" s="128"/>
      <c r="CR53" s="128"/>
      <c r="CS53" s="128"/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  <c r="DE53" s="128"/>
      <c r="DF53" s="128"/>
      <c r="DG53" s="128"/>
      <c r="DH53" s="128"/>
      <c r="DI53" s="128"/>
      <c r="DJ53" s="128"/>
      <c r="DK53" s="128"/>
      <c r="DL53" s="128"/>
      <c r="DM53" s="128"/>
      <c r="DN53" s="128"/>
      <c r="DO53" s="128"/>
      <c r="DP53" s="128"/>
      <c r="DQ53" s="128"/>
      <c r="DR53" s="128"/>
      <c r="DS53" s="128"/>
      <c r="DT53" s="128"/>
      <c r="DU53" s="128"/>
      <c r="DV53" s="128"/>
      <c r="DW53" s="128"/>
      <c r="DX53" s="128"/>
    </row>
    <row r="54" spans="1:128" s="129" customFormat="1" ht="16" x14ac:dyDescent="0.15">
      <c r="A54" s="64" t="s">
        <v>22</v>
      </c>
      <c r="B54" s="67" t="s">
        <v>80</v>
      </c>
      <c r="C54" s="60"/>
      <c r="D54" s="60"/>
      <c r="E54" s="60">
        <v>150</v>
      </c>
      <c r="F54" s="60">
        <f t="shared" ref="F54:H54" si="155">E54</f>
        <v>150</v>
      </c>
      <c r="G54" s="60">
        <f t="shared" si="155"/>
        <v>150</v>
      </c>
      <c r="H54" s="61">
        <f t="shared" si="155"/>
        <v>150</v>
      </c>
      <c r="I54" s="55">
        <f t="shared" si="52"/>
        <v>600</v>
      </c>
      <c r="J54" s="62">
        <f t="shared" si="130"/>
        <v>154.5</v>
      </c>
      <c r="K54" s="60">
        <f t="shared" ref="K54:U54" si="156">J54</f>
        <v>154.5</v>
      </c>
      <c r="L54" s="60">
        <f t="shared" si="156"/>
        <v>154.5</v>
      </c>
      <c r="M54" s="60">
        <f t="shared" si="156"/>
        <v>154.5</v>
      </c>
      <c r="N54" s="60">
        <f t="shared" si="156"/>
        <v>154.5</v>
      </c>
      <c r="O54" s="60">
        <f t="shared" si="156"/>
        <v>154.5</v>
      </c>
      <c r="P54" s="60">
        <f t="shared" si="156"/>
        <v>154.5</v>
      </c>
      <c r="Q54" s="60">
        <f t="shared" si="156"/>
        <v>154.5</v>
      </c>
      <c r="R54" s="60">
        <f t="shared" si="156"/>
        <v>154.5</v>
      </c>
      <c r="S54" s="60">
        <f t="shared" si="156"/>
        <v>154.5</v>
      </c>
      <c r="T54" s="60">
        <f t="shared" si="156"/>
        <v>154.5</v>
      </c>
      <c r="U54" s="61">
        <f t="shared" si="156"/>
        <v>154.5</v>
      </c>
      <c r="V54" s="55">
        <f t="shared" si="53"/>
        <v>1854</v>
      </c>
      <c r="W54" s="62">
        <f t="shared" si="132"/>
        <v>159.13499999999999</v>
      </c>
      <c r="X54" s="60">
        <f t="shared" ref="X54:AH54" si="157">W54</f>
        <v>159.13499999999999</v>
      </c>
      <c r="Y54" s="60">
        <f t="shared" si="157"/>
        <v>159.13499999999999</v>
      </c>
      <c r="Z54" s="60">
        <f t="shared" si="157"/>
        <v>159.13499999999999</v>
      </c>
      <c r="AA54" s="60">
        <f t="shared" si="157"/>
        <v>159.13499999999999</v>
      </c>
      <c r="AB54" s="60">
        <f t="shared" si="157"/>
        <v>159.13499999999999</v>
      </c>
      <c r="AC54" s="60">
        <f t="shared" si="157"/>
        <v>159.13499999999999</v>
      </c>
      <c r="AD54" s="60">
        <f t="shared" si="157"/>
        <v>159.13499999999999</v>
      </c>
      <c r="AE54" s="60">
        <f t="shared" si="157"/>
        <v>159.13499999999999</v>
      </c>
      <c r="AF54" s="60">
        <f t="shared" si="157"/>
        <v>159.13499999999999</v>
      </c>
      <c r="AG54" s="60">
        <f t="shared" si="157"/>
        <v>159.13499999999999</v>
      </c>
      <c r="AH54" s="61">
        <f t="shared" si="157"/>
        <v>159.13499999999999</v>
      </c>
      <c r="AI54" s="55">
        <f t="shared" si="54"/>
        <v>1909.62</v>
      </c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  <c r="BU54" s="119"/>
      <c r="BV54" s="119"/>
      <c r="BW54" s="119"/>
      <c r="BX54" s="119"/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124"/>
    </row>
    <row r="55" spans="1:128" s="69" customFormat="1" ht="16" x14ac:dyDescent="0.15">
      <c r="A55" s="50" t="s">
        <v>3</v>
      </c>
      <c r="B55" s="67" t="s">
        <v>80</v>
      </c>
      <c r="C55" s="60"/>
      <c r="D55" s="60"/>
      <c r="E55" s="60">
        <v>150</v>
      </c>
      <c r="F55" s="60">
        <f t="shared" ref="F55:H55" si="158">E55</f>
        <v>150</v>
      </c>
      <c r="G55" s="60">
        <f t="shared" si="158"/>
        <v>150</v>
      </c>
      <c r="H55" s="61">
        <f t="shared" si="158"/>
        <v>150</v>
      </c>
      <c r="I55" s="55">
        <f t="shared" si="52"/>
        <v>600</v>
      </c>
      <c r="J55" s="62">
        <f t="shared" si="130"/>
        <v>154.5</v>
      </c>
      <c r="K55" s="60">
        <f t="shared" ref="K55:U55" si="159">J55</f>
        <v>154.5</v>
      </c>
      <c r="L55" s="60">
        <f t="shared" si="159"/>
        <v>154.5</v>
      </c>
      <c r="M55" s="60">
        <f t="shared" si="159"/>
        <v>154.5</v>
      </c>
      <c r="N55" s="60">
        <f t="shared" si="159"/>
        <v>154.5</v>
      </c>
      <c r="O55" s="60">
        <f t="shared" si="159"/>
        <v>154.5</v>
      </c>
      <c r="P55" s="60">
        <f t="shared" si="159"/>
        <v>154.5</v>
      </c>
      <c r="Q55" s="60">
        <f t="shared" si="159"/>
        <v>154.5</v>
      </c>
      <c r="R55" s="60">
        <f t="shared" si="159"/>
        <v>154.5</v>
      </c>
      <c r="S55" s="60">
        <f t="shared" si="159"/>
        <v>154.5</v>
      </c>
      <c r="T55" s="60">
        <f t="shared" si="159"/>
        <v>154.5</v>
      </c>
      <c r="U55" s="61">
        <f t="shared" si="159"/>
        <v>154.5</v>
      </c>
      <c r="V55" s="55">
        <f t="shared" si="53"/>
        <v>1854</v>
      </c>
      <c r="W55" s="62">
        <f t="shared" si="132"/>
        <v>159.13499999999999</v>
      </c>
      <c r="X55" s="60">
        <f t="shared" ref="X55:AH55" si="160">W55</f>
        <v>159.13499999999999</v>
      </c>
      <c r="Y55" s="60">
        <f t="shared" si="160"/>
        <v>159.13499999999999</v>
      </c>
      <c r="Z55" s="60">
        <f t="shared" si="160"/>
        <v>159.13499999999999</v>
      </c>
      <c r="AA55" s="60">
        <f t="shared" si="160"/>
        <v>159.13499999999999</v>
      </c>
      <c r="AB55" s="60">
        <f t="shared" si="160"/>
        <v>159.13499999999999</v>
      </c>
      <c r="AC55" s="60">
        <f t="shared" si="160"/>
        <v>159.13499999999999</v>
      </c>
      <c r="AD55" s="60">
        <f t="shared" si="160"/>
        <v>159.13499999999999</v>
      </c>
      <c r="AE55" s="60">
        <f t="shared" si="160"/>
        <v>159.13499999999999</v>
      </c>
      <c r="AF55" s="60">
        <f t="shared" si="160"/>
        <v>159.13499999999999</v>
      </c>
      <c r="AG55" s="60">
        <f t="shared" si="160"/>
        <v>159.13499999999999</v>
      </c>
      <c r="AH55" s="61">
        <f t="shared" si="160"/>
        <v>159.13499999999999</v>
      </c>
      <c r="AI55" s="55">
        <f t="shared" si="54"/>
        <v>1909.62</v>
      </c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19"/>
      <c r="BR55" s="119"/>
      <c r="BS55" s="119"/>
      <c r="BT55" s="119"/>
      <c r="BU55" s="119"/>
      <c r="BV55" s="119"/>
      <c r="BW55" s="119"/>
      <c r="BX55" s="119"/>
      <c r="BY55" s="119"/>
      <c r="BZ55" s="119"/>
      <c r="CA55" s="119"/>
      <c r="CB55" s="119"/>
      <c r="CC55" s="119"/>
      <c r="CD55" s="119"/>
      <c r="CE55" s="119"/>
      <c r="CF55" s="119"/>
      <c r="CG55" s="119"/>
      <c r="CH55" s="119"/>
      <c r="CI55" s="119"/>
      <c r="CJ55" s="119"/>
    </row>
    <row r="56" spans="1:128" s="69" customFormat="1" ht="16" x14ac:dyDescent="0.15">
      <c r="A56" s="50" t="s">
        <v>44</v>
      </c>
      <c r="B56" s="67" t="s">
        <v>80</v>
      </c>
      <c r="C56" s="60"/>
      <c r="D56" s="60"/>
      <c r="E56" s="60">
        <v>150</v>
      </c>
      <c r="F56" s="60">
        <f t="shared" ref="F56:H56" si="161">E56</f>
        <v>150</v>
      </c>
      <c r="G56" s="60">
        <f t="shared" si="161"/>
        <v>150</v>
      </c>
      <c r="H56" s="61">
        <f t="shared" si="161"/>
        <v>150</v>
      </c>
      <c r="I56" s="55">
        <f t="shared" si="52"/>
        <v>600</v>
      </c>
      <c r="J56" s="62">
        <f t="shared" si="130"/>
        <v>154.5</v>
      </c>
      <c r="K56" s="60">
        <f t="shared" ref="K56:U56" si="162">J56</f>
        <v>154.5</v>
      </c>
      <c r="L56" s="60">
        <f t="shared" si="162"/>
        <v>154.5</v>
      </c>
      <c r="M56" s="60">
        <f t="shared" si="162"/>
        <v>154.5</v>
      </c>
      <c r="N56" s="60">
        <f t="shared" si="162"/>
        <v>154.5</v>
      </c>
      <c r="O56" s="60">
        <f t="shared" si="162"/>
        <v>154.5</v>
      </c>
      <c r="P56" s="60">
        <f t="shared" si="162"/>
        <v>154.5</v>
      </c>
      <c r="Q56" s="60">
        <f t="shared" si="162"/>
        <v>154.5</v>
      </c>
      <c r="R56" s="60">
        <f t="shared" si="162"/>
        <v>154.5</v>
      </c>
      <c r="S56" s="60">
        <f t="shared" si="162"/>
        <v>154.5</v>
      </c>
      <c r="T56" s="60">
        <f t="shared" si="162"/>
        <v>154.5</v>
      </c>
      <c r="U56" s="61">
        <f t="shared" si="162"/>
        <v>154.5</v>
      </c>
      <c r="V56" s="55">
        <f t="shared" si="53"/>
        <v>1854</v>
      </c>
      <c r="W56" s="62">
        <f t="shared" si="132"/>
        <v>159.13499999999999</v>
      </c>
      <c r="X56" s="60">
        <f t="shared" ref="X56:AH56" si="163">W56</f>
        <v>159.13499999999999</v>
      </c>
      <c r="Y56" s="60">
        <f t="shared" si="163"/>
        <v>159.13499999999999</v>
      </c>
      <c r="Z56" s="60">
        <f t="shared" si="163"/>
        <v>159.13499999999999</v>
      </c>
      <c r="AA56" s="60">
        <f t="shared" si="163"/>
        <v>159.13499999999999</v>
      </c>
      <c r="AB56" s="60">
        <f t="shared" si="163"/>
        <v>159.13499999999999</v>
      </c>
      <c r="AC56" s="60">
        <f t="shared" si="163"/>
        <v>159.13499999999999</v>
      </c>
      <c r="AD56" s="60">
        <f t="shared" si="163"/>
        <v>159.13499999999999</v>
      </c>
      <c r="AE56" s="60">
        <f t="shared" si="163"/>
        <v>159.13499999999999</v>
      </c>
      <c r="AF56" s="60">
        <f t="shared" si="163"/>
        <v>159.13499999999999</v>
      </c>
      <c r="AG56" s="60">
        <f t="shared" si="163"/>
        <v>159.13499999999999</v>
      </c>
      <c r="AH56" s="61">
        <f t="shared" si="163"/>
        <v>159.13499999999999</v>
      </c>
      <c r="AI56" s="55">
        <f t="shared" si="54"/>
        <v>1909.62</v>
      </c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119"/>
      <c r="BP56" s="119"/>
      <c r="BQ56" s="119"/>
      <c r="BR56" s="119"/>
      <c r="BS56" s="119"/>
      <c r="BT56" s="119"/>
      <c r="BU56" s="119"/>
      <c r="BV56" s="119"/>
      <c r="BW56" s="119"/>
      <c r="BX56" s="119"/>
      <c r="BY56" s="119"/>
      <c r="BZ56" s="119"/>
      <c r="CA56" s="119"/>
      <c r="CB56" s="119"/>
      <c r="CC56" s="119"/>
      <c r="CD56" s="119"/>
      <c r="CE56" s="119"/>
      <c r="CF56" s="119"/>
      <c r="CG56" s="119"/>
      <c r="CH56" s="119"/>
      <c r="CI56" s="119"/>
      <c r="CJ56" s="119"/>
    </row>
    <row r="57" spans="1:128" s="124" customFormat="1" ht="16" x14ac:dyDescent="0.15">
      <c r="A57" s="63"/>
      <c r="B57" s="51"/>
      <c r="C57" s="60">
        <v>0</v>
      </c>
      <c r="D57" s="60">
        <f t="shared" ref="D57:H57" si="164">C57</f>
        <v>0</v>
      </c>
      <c r="E57" s="60">
        <f t="shared" si="164"/>
        <v>0</v>
      </c>
      <c r="F57" s="60">
        <f t="shared" si="164"/>
        <v>0</v>
      </c>
      <c r="G57" s="60">
        <f t="shared" si="164"/>
        <v>0</v>
      </c>
      <c r="H57" s="61">
        <f t="shared" si="164"/>
        <v>0</v>
      </c>
      <c r="I57" s="55">
        <f t="shared" si="52"/>
        <v>0</v>
      </c>
      <c r="J57" s="62">
        <f t="shared" si="130"/>
        <v>0</v>
      </c>
      <c r="K57" s="60">
        <f t="shared" ref="K57:U57" si="165">J57</f>
        <v>0</v>
      </c>
      <c r="L57" s="60">
        <f t="shared" si="165"/>
        <v>0</v>
      </c>
      <c r="M57" s="60">
        <f t="shared" si="165"/>
        <v>0</v>
      </c>
      <c r="N57" s="60">
        <f t="shared" si="165"/>
        <v>0</v>
      </c>
      <c r="O57" s="60">
        <f t="shared" si="165"/>
        <v>0</v>
      </c>
      <c r="P57" s="60">
        <f t="shared" si="165"/>
        <v>0</v>
      </c>
      <c r="Q57" s="60">
        <f t="shared" si="165"/>
        <v>0</v>
      </c>
      <c r="R57" s="60">
        <f t="shared" si="165"/>
        <v>0</v>
      </c>
      <c r="S57" s="60">
        <f t="shared" si="165"/>
        <v>0</v>
      </c>
      <c r="T57" s="60">
        <f t="shared" si="165"/>
        <v>0</v>
      </c>
      <c r="U57" s="61">
        <f t="shared" si="165"/>
        <v>0</v>
      </c>
      <c r="V57" s="55">
        <f t="shared" si="53"/>
        <v>0</v>
      </c>
      <c r="W57" s="62">
        <f t="shared" si="132"/>
        <v>0</v>
      </c>
      <c r="X57" s="60">
        <f t="shared" ref="X57:AH57" si="166">W57</f>
        <v>0</v>
      </c>
      <c r="Y57" s="60">
        <f t="shared" si="166"/>
        <v>0</v>
      </c>
      <c r="Z57" s="60">
        <f t="shared" si="166"/>
        <v>0</v>
      </c>
      <c r="AA57" s="60">
        <f t="shared" si="166"/>
        <v>0</v>
      </c>
      <c r="AB57" s="60">
        <f t="shared" si="166"/>
        <v>0</v>
      </c>
      <c r="AC57" s="60">
        <f t="shared" si="166"/>
        <v>0</v>
      </c>
      <c r="AD57" s="60">
        <f t="shared" si="166"/>
        <v>0</v>
      </c>
      <c r="AE57" s="60">
        <f t="shared" si="166"/>
        <v>0</v>
      </c>
      <c r="AF57" s="60">
        <f t="shared" si="166"/>
        <v>0</v>
      </c>
      <c r="AG57" s="60">
        <f t="shared" si="166"/>
        <v>0</v>
      </c>
      <c r="AH57" s="61">
        <f t="shared" si="166"/>
        <v>0</v>
      </c>
      <c r="AI57" s="55">
        <f t="shared" si="54"/>
        <v>0</v>
      </c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  <c r="BM57" s="119"/>
      <c r="BN57" s="119"/>
      <c r="BO57" s="119"/>
      <c r="BP57" s="119"/>
      <c r="BQ57" s="119"/>
      <c r="BR57" s="119"/>
      <c r="BS57" s="119"/>
      <c r="BT57" s="119"/>
      <c r="BU57" s="119"/>
      <c r="BV57" s="119"/>
      <c r="BW57" s="119"/>
      <c r="BX57" s="119"/>
      <c r="BY57" s="119"/>
      <c r="BZ57" s="119"/>
      <c r="CA57" s="119"/>
      <c r="CB57" s="119"/>
      <c r="CC57" s="119"/>
      <c r="CD57" s="119"/>
      <c r="CE57" s="119"/>
      <c r="CF57" s="119"/>
      <c r="CG57" s="119"/>
      <c r="CH57" s="119"/>
      <c r="CI57" s="119"/>
      <c r="CJ57" s="11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</row>
    <row r="58" spans="1:128" s="69" customFormat="1" ht="18" customHeight="1" x14ac:dyDescent="0.15">
      <c r="A58" s="68" t="s">
        <v>50</v>
      </c>
      <c r="B58" s="58"/>
      <c r="C58" s="60"/>
      <c r="D58" s="60"/>
      <c r="E58" s="60"/>
      <c r="F58" s="60"/>
      <c r="G58" s="60"/>
      <c r="H58" s="61"/>
      <c r="I58" s="55"/>
      <c r="J58" s="62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1"/>
      <c r="V58" s="55"/>
      <c r="W58" s="62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1"/>
      <c r="AI58" s="55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19"/>
      <c r="BL58" s="119"/>
      <c r="BM58" s="119"/>
      <c r="BN58" s="119"/>
      <c r="BO58" s="119"/>
      <c r="BP58" s="119"/>
      <c r="BQ58" s="119"/>
      <c r="BR58" s="119"/>
      <c r="BS58" s="119"/>
      <c r="BT58" s="119"/>
      <c r="BU58" s="119"/>
      <c r="BV58" s="119"/>
      <c r="BW58" s="119"/>
      <c r="BX58" s="119"/>
      <c r="BY58" s="119"/>
      <c r="BZ58" s="119"/>
      <c r="CA58" s="119"/>
      <c r="CB58" s="119"/>
      <c r="CC58" s="119"/>
      <c r="CD58" s="119"/>
      <c r="CE58" s="119"/>
      <c r="CF58" s="119"/>
      <c r="CG58" s="119"/>
      <c r="CH58" s="119"/>
      <c r="CI58" s="119"/>
      <c r="CJ58" s="119"/>
    </row>
    <row r="59" spans="1:128" s="124" customFormat="1" ht="32" x14ac:dyDescent="0.15">
      <c r="A59" s="70"/>
      <c r="B59" s="173" t="s">
        <v>98</v>
      </c>
      <c r="C59" s="71"/>
      <c r="D59" s="71">
        <f>D16*0.3</f>
        <v>0</v>
      </c>
      <c r="E59" s="71">
        <f>E16*0.3</f>
        <v>0</v>
      </c>
      <c r="F59" s="71">
        <f>F16*0.3</f>
        <v>44370</v>
      </c>
      <c r="G59" s="71">
        <f>G16*0.3</f>
        <v>53242.5</v>
      </c>
      <c r="H59" s="71">
        <f>H16*0.3</f>
        <v>52650</v>
      </c>
      <c r="I59" s="72">
        <f>SUM(C59:H59)</f>
        <v>150262.5</v>
      </c>
      <c r="J59" s="71">
        <f t="shared" ref="J59:U59" si="167">J16*0.3</f>
        <v>54405</v>
      </c>
      <c r="K59" s="71">
        <f t="shared" si="167"/>
        <v>54405</v>
      </c>
      <c r="L59" s="71">
        <f t="shared" si="167"/>
        <v>52650</v>
      </c>
      <c r="M59" s="71">
        <f t="shared" si="167"/>
        <v>54405</v>
      </c>
      <c r="N59" s="71">
        <f t="shared" si="167"/>
        <v>61830</v>
      </c>
      <c r="O59" s="71">
        <f t="shared" si="167"/>
        <v>80190</v>
      </c>
      <c r="P59" s="71">
        <f t="shared" si="167"/>
        <v>63891</v>
      </c>
      <c r="Q59" s="71">
        <f t="shared" si="167"/>
        <v>57708</v>
      </c>
      <c r="R59" s="71">
        <f t="shared" si="167"/>
        <v>63891</v>
      </c>
      <c r="S59" s="71">
        <f t="shared" si="167"/>
        <v>57708</v>
      </c>
      <c r="T59" s="71">
        <f t="shared" si="167"/>
        <v>63891</v>
      </c>
      <c r="U59" s="71">
        <f t="shared" si="167"/>
        <v>61830</v>
      </c>
      <c r="V59" s="72">
        <f>SUM(J59:U59)</f>
        <v>726804</v>
      </c>
      <c r="W59" s="71">
        <f t="shared" ref="W59:AH59" si="168">W16*0.3</f>
        <v>82863</v>
      </c>
      <c r="X59" s="71">
        <f t="shared" si="168"/>
        <v>82863</v>
      </c>
      <c r="Y59" s="71">
        <f t="shared" si="168"/>
        <v>80190</v>
      </c>
      <c r="Z59" s="71">
        <f t="shared" si="168"/>
        <v>82863</v>
      </c>
      <c r="AA59" s="71">
        <f t="shared" si="168"/>
        <v>80190</v>
      </c>
      <c r="AB59" s="71">
        <f t="shared" si="168"/>
        <v>80190</v>
      </c>
      <c r="AC59" s="71">
        <f t="shared" si="168"/>
        <v>95511</v>
      </c>
      <c r="AD59" s="71">
        <f t="shared" si="168"/>
        <v>86268</v>
      </c>
      <c r="AE59" s="71">
        <f t="shared" si="168"/>
        <v>95511</v>
      </c>
      <c r="AF59" s="71">
        <f t="shared" si="168"/>
        <v>86268</v>
      </c>
      <c r="AG59" s="71">
        <f t="shared" si="168"/>
        <v>95511</v>
      </c>
      <c r="AH59" s="71">
        <f t="shared" si="168"/>
        <v>92430</v>
      </c>
      <c r="AI59" s="72">
        <f>SUM(W59:AH59)</f>
        <v>1040658</v>
      </c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123"/>
      <c r="CO59" s="123"/>
      <c r="CP59" s="123"/>
      <c r="CQ59" s="123"/>
      <c r="CR59" s="123"/>
      <c r="CS59" s="123"/>
      <c r="CT59" s="123"/>
      <c r="CU59" s="123"/>
      <c r="CV59" s="123"/>
      <c r="CW59" s="123"/>
      <c r="CX59" s="123"/>
      <c r="CY59" s="123"/>
      <c r="CZ59" s="123"/>
      <c r="DA59" s="123"/>
      <c r="DB59" s="123"/>
      <c r="DC59" s="123"/>
      <c r="DD59" s="123"/>
      <c r="DE59" s="123"/>
      <c r="DF59" s="123"/>
      <c r="DG59" s="123"/>
      <c r="DH59" s="123"/>
      <c r="DI59" s="123"/>
      <c r="DJ59" s="123"/>
      <c r="DK59" s="123"/>
      <c r="DL59" s="123"/>
      <c r="DM59" s="123"/>
      <c r="DN59" s="123"/>
      <c r="DO59" s="123"/>
      <c r="DP59" s="123"/>
      <c r="DQ59" s="123"/>
      <c r="DR59" s="123"/>
    </row>
    <row r="60" spans="1:128" s="131" customFormat="1" ht="18" customHeight="1" x14ac:dyDescent="0.2">
      <c r="A60" s="74"/>
      <c r="B60" s="75"/>
      <c r="C60" s="71"/>
      <c r="D60" s="71"/>
      <c r="E60" s="71"/>
      <c r="F60" s="71"/>
      <c r="G60" s="71"/>
      <c r="H60" s="71"/>
      <c r="I60" s="72"/>
      <c r="J60" s="73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2"/>
      <c r="W60" s="73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2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</row>
    <row r="61" spans="1:128" s="133" customFormat="1" ht="18" customHeight="1" x14ac:dyDescent="0.2">
      <c r="A61" s="77" t="s">
        <v>49</v>
      </c>
      <c r="B61" s="78"/>
      <c r="C61" s="80">
        <v>0</v>
      </c>
      <c r="D61" s="80">
        <f>SUM(D59:D60)</f>
        <v>0</v>
      </c>
      <c r="E61" s="80">
        <f>SUM(E59:E60)</f>
        <v>0</v>
      </c>
      <c r="F61" s="80">
        <f>SUM(F59:F60)</f>
        <v>44370</v>
      </c>
      <c r="G61" s="80">
        <f>SUM(G59:G60)</f>
        <v>53242.5</v>
      </c>
      <c r="H61" s="80">
        <f>SUM(H59:H60)</f>
        <v>52650</v>
      </c>
      <c r="I61" s="72">
        <f>SUM(C61:H61)</f>
        <v>150262.5</v>
      </c>
      <c r="J61" s="79">
        <f>SUM(J59:J59)</f>
        <v>54405</v>
      </c>
      <c r="K61" s="80">
        <f t="shared" ref="K61:U61" si="169">SUM(K59:K60)</f>
        <v>54405</v>
      </c>
      <c r="L61" s="80">
        <f t="shared" si="169"/>
        <v>52650</v>
      </c>
      <c r="M61" s="80">
        <f t="shared" si="169"/>
        <v>54405</v>
      </c>
      <c r="N61" s="80">
        <f t="shared" si="169"/>
        <v>61830</v>
      </c>
      <c r="O61" s="80">
        <f t="shared" si="169"/>
        <v>80190</v>
      </c>
      <c r="P61" s="80">
        <f t="shared" si="169"/>
        <v>63891</v>
      </c>
      <c r="Q61" s="80">
        <f t="shared" si="169"/>
        <v>57708</v>
      </c>
      <c r="R61" s="80">
        <f t="shared" si="169"/>
        <v>63891</v>
      </c>
      <c r="S61" s="80">
        <f t="shared" si="169"/>
        <v>57708</v>
      </c>
      <c r="T61" s="80">
        <f t="shared" si="169"/>
        <v>63891</v>
      </c>
      <c r="U61" s="80">
        <f t="shared" si="169"/>
        <v>61830</v>
      </c>
      <c r="V61" s="72">
        <f>SUM(J61:U61)</f>
        <v>726804</v>
      </c>
      <c r="W61" s="79">
        <f>SUM(W59:W59)</f>
        <v>82863</v>
      </c>
      <c r="X61" s="80">
        <f t="shared" ref="X61:AH61" si="170">SUM(X59:X60)</f>
        <v>82863</v>
      </c>
      <c r="Y61" s="80">
        <f t="shared" si="170"/>
        <v>80190</v>
      </c>
      <c r="Z61" s="80">
        <f t="shared" si="170"/>
        <v>82863</v>
      </c>
      <c r="AA61" s="80">
        <f t="shared" si="170"/>
        <v>80190</v>
      </c>
      <c r="AB61" s="80">
        <f t="shared" si="170"/>
        <v>80190</v>
      </c>
      <c r="AC61" s="80">
        <f t="shared" si="170"/>
        <v>95511</v>
      </c>
      <c r="AD61" s="80">
        <f t="shared" si="170"/>
        <v>86268</v>
      </c>
      <c r="AE61" s="80">
        <f t="shared" si="170"/>
        <v>95511</v>
      </c>
      <c r="AF61" s="80">
        <f t="shared" si="170"/>
        <v>86268</v>
      </c>
      <c r="AG61" s="80">
        <f t="shared" si="170"/>
        <v>95511</v>
      </c>
      <c r="AH61" s="80">
        <f t="shared" si="170"/>
        <v>92430</v>
      </c>
      <c r="AI61" s="72">
        <f>SUM(W61:AH61)</f>
        <v>1040658</v>
      </c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2"/>
      <c r="BJ61" s="132"/>
      <c r="BK61" s="132"/>
      <c r="BL61" s="132"/>
      <c r="BM61" s="132"/>
      <c r="BN61" s="132"/>
      <c r="BO61" s="132"/>
      <c r="BP61" s="132"/>
      <c r="BQ61" s="132"/>
      <c r="BR61" s="132"/>
      <c r="BS61" s="132"/>
      <c r="BT61" s="132"/>
      <c r="BU61" s="132"/>
      <c r="BV61" s="132"/>
      <c r="BW61" s="132"/>
      <c r="BX61" s="132"/>
      <c r="BY61" s="132"/>
      <c r="BZ61" s="132"/>
      <c r="CA61" s="132"/>
      <c r="CB61" s="132"/>
      <c r="CC61" s="132"/>
      <c r="CD61" s="132"/>
      <c r="CE61" s="132"/>
      <c r="CF61" s="132"/>
      <c r="CG61" s="132"/>
      <c r="CH61" s="132"/>
      <c r="CI61" s="132"/>
      <c r="CJ61" s="132"/>
    </row>
    <row r="62" spans="1:128" s="124" customFormat="1" ht="18" customHeight="1" x14ac:dyDescent="0.15">
      <c r="A62" s="81" t="s">
        <v>45</v>
      </c>
      <c r="B62" s="82"/>
      <c r="C62" s="83">
        <v>0</v>
      </c>
      <c r="D62" s="83">
        <f t="shared" ref="D62:H62" si="171">0.095*D61</f>
        <v>0</v>
      </c>
      <c r="E62" s="83">
        <f t="shared" si="171"/>
        <v>0</v>
      </c>
      <c r="F62" s="83">
        <f t="shared" si="171"/>
        <v>4215.1499999999996</v>
      </c>
      <c r="G62" s="83">
        <f t="shared" si="171"/>
        <v>5058.0375000000004</v>
      </c>
      <c r="H62" s="83">
        <f t="shared" si="171"/>
        <v>5001.75</v>
      </c>
      <c r="I62" s="55">
        <f>SUM(C62:H62)</f>
        <v>14274.9375</v>
      </c>
      <c r="J62" s="59">
        <f>SUM(J59:J60)*0.0925</f>
        <v>5032.4624999999996</v>
      </c>
      <c r="K62" s="83">
        <f t="shared" ref="K62:U62" si="172">0.095*K61</f>
        <v>5168.4750000000004</v>
      </c>
      <c r="L62" s="83">
        <f t="shared" si="172"/>
        <v>5001.75</v>
      </c>
      <c r="M62" s="83">
        <f t="shared" si="172"/>
        <v>5168.4750000000004</v>
      </c>
      <c r="N62" s="83">
        <f t="shared" si="172"/>
        <v>5873.85</v>
      </c>
      <c r="O62" s="83">
        <f t="shared" si="172"/>
        <v>7618.05</v>
      </c>
      <c r="P62" s="83">
        <f t="shared" si="172"/>
        <v>6069.6450000000004</v>
      </c>
      <c r="Q62" s="83">
        <f t="shared" si="172"/>
        <v>5482.26</v>
      </c>
      <c r="R62" s="83">
        <f t="shared" si="172"/>
        <v>6069.6450000000004</v>
      </c>
      <c r="S62" s="83">
        <f t="shared" si="172"/>
        <v>5482.26</v>
      </c>
      <c r="T62" s="83">
        <f t="shared" si="172"/>
        <v>6069.6450000000004</v>
      </c>
      <c r="U62" s="83">
        <f t="shared" si="172"/>
        <v>5873.85</v>
      </c>
      <c r="V62" s="55">
        <f>SUM(J62:U62)</f>
        <v>68910.367500000008</v>
      </c>
      <c r="W62" s="59">
        <f>SUM(W59:W60)*0.0925</f>
        <v>7664.8275000000003</v>
      </c>
      <c r="X62" s="83">
        <f t="shared" ref="X62:AH62" si="173">0.095*X61</f>
        <v>7871.9849999999997</v>
      </c>
      <c r="Y62" s="83">
        <f t="shared" si="173"/>
        <v>7618.05</v>
      </c>
      <c r="Z62" s="83">
        <f t="shared" si="173"/>
        <v>7871.9849999999997</v>
      </c>
      <c r="AA62" s="83">
        <f t="shared" si="173"/>
        <v>7618.05</v>
      </c>
      <c r="AB62" s="83">
        <f t="shared" si="173"/>
        <v>7618.05</v>
      </c>
      <c r="AC62" s="83">
        <f t="shared" si="173"/>
        <v>9073.5450000000001</v>
      </c>
      <c r="AD62" s="83">
        <f t="shared" si="173"/>
        <v>8195.4600000000009</v>
      </c>
      <c r="AE62" s="83">
        <f t="shared" si="173"/>
        <v>9073.5450000000001</v>
      </c>
      <c r="AF62" s="83">
        <f t="shared" si="173"/>
        <v>8195.4600000000009</v>
      </c>
      <c r="AG62" s="83">
        <f t="shared" si="173"/>
        <v>9073.5450000000001</v>
      </c>
      <c r="AH62" s="83">
        <f t="shared" si="173"/>
        <v>8780.85</v>
      </c>
      <c r="AI62" s="55">
        <f>SUM(W62:AH62)</f>
        <v>98655.352500000008</v>
      </c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3"/>
      <c r="CM62" s="123"/>
      <c r="CN62" s="123"/>
      <c r="CO62" s="123"/>
      <c r="CP62" s="123"/>
      <c r="CQ62" s="123"/>
      <c r="CR62" s="123"/>
      <c r="CS62" s="123"/>
      <c r="CT62" s="123"/>
      <c r="CU62" s="123"/>
      <c r="CV62" s="123"/>
      <c r="CW62" s="123"/>
      <c r="CX62" s="123"/>
      <c r="CY62" s="123"/>
      <c r="CZ62" s="123"/>
      <c r="DA62" s="123"/>
      <c r="DB62" s="123"/>
      <c r="DC62" s="123"/>
      <c r="DD62" s="123"/>
      <c r="DE62" s="123"/>
      <c r="DF62" s="123"/>
      <c r="DG62" s="123"/>
      <c r="DH62" s="123"/>
      <c r="DI62" s="123"/>
      <c r="DJ62" s="123"/>
      <c r="DK62" s="123"/>
      <c r="DL62" s="123"/>
      <c r="DM62" s="123"/>
      <c r="DN62" s="123"/>
      <c r="DO62" s="123"/>
      <c r="DP62" s="123"/>
      <c r="DQ62" s="123"/>
      <c r="DR62" s="123"/>
    </row>
    <row r="63" spans="1:128" s="124" customFormat="1" ht="18" customHeight="1" x14ac:dyDescent="0.15">
      <c r="A63" s="134" t="s">
        <v>7</v>
      </c>
      <c r="B63" s="135" t="s">
        <v>47</v>
      </c>
      <c r="C63" s="137"/>
      <c r="D63" s="137"/>
      <c r="E63" s="137"/>
      <c r="F63" s="137"/>
      <c r="G63" s="137"/>
      <c r="H63" s="138"/>
      <c r="I63" s="139">
        <f>SUM(C63:H63)</f>
        <v>0</v>
      </c>
      <c r="J63" s="136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8"/>
      <c r="V63" s="139">
        <f t="shared" ref="V63" si="174">SUM(J63:U63)</f>
        <v>0</v>
      </c>
      <c r="W63" s="136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8"/>
      <c r="AI63" s="139">
        <f t="shared" ref="AI63" si="175">SUM(W63:AH63)</f>
        <v>0</v>
      </c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</row>
    <row r="64" spans="1:128" s="69" customFormat="1" ht="18" customHeight="1" x14ac:dyDescent="0.15">
      <c r="A64" s="140" t="s">
        <v>52</v>
      </c>
      <c r="B64" s="141"/>
      <c r="C64" s="143">
        <f t="shared" ref="C64:H64" si="176">SUM(C26:C63)-C61</f>
        <v>600</v>
      </c>
      <c r="D64" s="143">
        <f t="shared" si="176"/>
        <v>6350</v>
      </c>
      <c r="E64" s="143">
        <f t="shared" si="176"/>
        <v>9990</v>
      </c>
      <c r="F64" s="143">
        <f t="shared" si="176"/>
        <v>65201.649999999994</v>
      </c>
      <c r="G64" s="143">
        <f t="shared" si="176"/>
        <v>75302.162500000006</v>
      </c>
      <c r="H64" s="144">
        <f t="shared" si="176"/>
        <v>74584.25</v>
      </c>
      <c r="I64" s="145">
        <f>SUM(C64:H64)</f>
        <v>232028.0625</v>
      </c>
      <c r="J64" s="142">
        <f t="shared" ref="J64:U64" si="177">SUM(J26:J63)-J61</f>
        <v>77552.912500000006</v>
      </c>
      <c r="K64" s="143">
        <f t="shared" si="177"/>
        <v>79034.424999999988</v>
      </c>
      <c r="L64" s="143">
        <f t="shared" si="177"/>
        <v>74907.95</v>
      </c>
      <c r="M64" s="143">
        <f t="shared" si="177"/>
        <v>78188.924999999988</v>
      </c>
      <c r="N64" s="143">
        <f t="shared" si="177"/>
        <v>86031.050000000017</v>
      </c>
      <c r="O64" s="143">
        <f t="shared" si="177"/>
        <v>108277.25</v>
      </c>
      <c r="P64" s="143">
        <f t="shared" si="177"/>
        <v>89182.794999999984</v>
      </c>
      <c r="Q64" s="143">
        <f t="shared" si="177"/>
        <v>81036.56</v>
      </c>
      <c r="R64" s="143">
        <f t="shared" si="177"/>
        <v>88528.294999999984</v>
      </c>
      <c r="S64" s="143">
        <f t="shared" si="177"/>
        <v>81691.06</v>
      </c>
      <c r="T64" s="143">
        <f t="shared" si="177"/>
        <v>88528.294999999984</v>
      </c>
      <c r="U64" s="144">
        <f t="shared" si="177"/>
        <v>86031.050000000017</v>
      </c>
      <c r="V64" s="145">
        <f t="shared" ref="V64" si="178">SUM(J64:U64)</f>
        <v>1018990.5674999999</v>
      </c>
      <c r="W64" s="142">
        <f t="shared" ref="W64:AI64" si="179">SUM(W26:W63)-W61</f>
        <v>112301.4235</v>
      </c>
      <c r="X64" s="142">
        <f t="shared" si="179"/>
        <v>113909.446</v>
      </c>
      <c r="Y64" s="143">
        <f t="shared" si="179"/>
        <v>108610.66099999999</v>
      </c>
      <c r="Z64" s="143">
        <f t="shared" si="179"/>
        <v>113008.58099999998</v>
      </c>
      <c r="AA64" s="143">
        <f t="shared" si="179"/>
        <v>108610.66099999999</v>
      </c>
      <c r="AB64" s="143">
        <f t="shared" si="179"/>
        <v>108610.66099999999</v>
      </c>
      <c r="AC64" s="143">
        <f t="shared" si="179"/>
        <v>127833.74100000001</v>
      </c>
      <c r="AD64" s="143">
        <f t="shared" si="179"/>
        <v>115975.171</v>
      </c>
      <c r="AE64" s="143">
        <f t="shared" si="179"/>
        <v>127174.606</v>
      </c>
      <c r="AF64" s="143">
        <f t="shared" si="179"/>
        <v>116634.30599999998</v>
      </c>
      <c r="AG64" s="143">
        <f t="shared" si="179"/>
        <v>127174.606</v>
      </c>
      <c r="AH64" s="143">
        <f t="shared" si="179"/>
        <v>123441.46100000001</v>
      </c>
      <c r="AI64" s="144">
        <f t="shared" si="179"/>
        <v>1403285.3245000001</v>
      </c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9"/>
      <c r="BG64" s="119"/>
      <c r="BH64" s="119"/>
      <c r="BI64" s="119"/>
      <c r="BJ64" s="119"/>
      <c r="BK64" s="119"/>
      <c r="BL64" s="119"/>
      <c r="BM64" s="119"/>
      <c r="BN64" s="119"/>
      <c r="BO64" s="119"/>
      <c r="BP64" s="119"/>
      <c r="BQ64" s="119"/>
      <c r="BR64" s="119"/>
      <c r="BS64" s="119"/>
      <c r="BT64" s="119"/>
      <c r="BU64" s="119"/>
      <c r="BV64" s="119"/>
      <c r="BW64" s="119"/>
      <c r="BX64" s="119"/>
      <c r="BY64" s="119"/>
      <c r="BZ64" s="119"/>
      <c r="CA64" s="119"/>
      <c r="CB64" s="119"/>
      <c r="CC64" s="119"/>
      <c r="CD64" s="119"/>
      <c r="CE64" s="119"/>
      <c r="CF64" s="119"/>
      <c r="CG64" s="119"/>
      <c r="CH64" s="119"/>
      <c r="CI64" s="119"/>
      <c r="CJ64" s="119"/>
    </row>
    <row r="65" spans="1:127" s="10" customFormat="1" ht="18" customHeight="1" x14ac:dyDescent="0.15">
      <c r="A65" s="102" t="s">
        <v>54</v>
      </c>
      <c r="B65" s="103"/>
      <c r="C65" s="105" t="e">
        <f t="shared" ref="C65:AI65" si="180">C64/C16</f>
        <v>#DIV/0!</v>
      </c>
      <c r="D65" s="105" t="e">
        <f t="shared" si="180"/>
        <v>#DIV/0!</v>
      </c>
      <c r="E65" s="105" t="e">
        <f t="shared" si="180"/>
        <v>#DIV/0!</v>
      </c>
      <c r="F65" s="105">
        <f t="shared" si="180"/>
        <v>0.44084956051386065</v>
      </c>
      <c r="G65" s="105">
        <f t="shared" si="180"/>
        <v>0.42429729539371747</v>
      </c>
      <c r="H65" s="106">
        <f t="shared" si="180"/>
        <v>0.42498148148148146</v>
      </c>
      <c r="I65" s="107">
        <f t="shared" si="180"/>
        <v>0.46324544547042673</v>
      </c>
      <c r="J65" s="104">
        <f t="shared" si="180"/>
        <v>0.42764219740832649</v>
      </c>
      <c r="K65" s="105">
        <f t="shared" si="180"/>
        <v>0.43581155224703605</v>
      </c>
      <c r="L65" s="105">
        <f t="shared" si="180"/>
        <v>0.42682592592592589</v>
      </c>
      <c r="M65" s="105">
        <f t="shared" si="180"/>
        <v>0.43114929693961945</v>
      </c>
      <c r="N65" s="105">
        <f t="shared" si="180"/>
        <v>0.41742382338670558</v>
      </c>
      <c r="O65" s="105">
        <f t="shared" si="180"/>
        <v>0.40507762813318371</v>
      </c>
      <c r="P65" s="105">
        <f t="shared" si="180"/>
        <v>0.41875754801145693</v>
      </c>
      <c r="Q65" s="105">
        <f t="shared" si="180"/>
        <v>0.42127552505718441</v>
      </c>
      <c r="R65" s="105">
        <f t="shared" si="180"/>
        <v>0.41568434521294073</v>
      </c>
      <c r="S65" s="105">
        <f t="shared" si="180"/>
        <v>0.42467799958411312</v>
      </c>
      <c r="T65" s="105">
        <f t="shared" si="180"/>
        <v>0.41568434521294073</v>
      </c>
      <c r="U65" s="106">
        <f t="shared" si="180"/>
        <v>0.41742382338670558</v>
      </c>
      <c r="V65" s="107">
        <f t="shared" si="180"/>
        <v>0.42060468881569169</v>
      </c>
      <c r="W65" s="104">
        <f t="shared" si="180"/>
        <v>0.40657986133738822</v>
      </c>
      <c r="X65" s="104">
        <f t="shared" si="180"/>
        <v>0.41240160023170774</v>
      </c>
      <c r="Y65" s="105">
        <f t="shared" si="180"/>
        <v>0.40632495697717919</v>
      </c>
      <c r="Z65" s="105">
        <f t="shared" si="180"/>
        <v>0.40914007820136844</v>
      </c>
      <c r="AA65" s="105">
        <f t="shared" si="180"/>
        <v>0.40632495697717919</v>
      </c>
      <c r="AB65" s="105">
        <f t="shared" si="180"/>
        <v>0.40632495697717919</v>
      </c>
      <c r="AC65" s="105">
        <f t="shared" si="180"/>
        <v>0.40152571222162897</v>
      </c>
      <c r="AD65" s="105">
        <f t="shared" si="180"/>
        <v>0.40330773056057867</v>
      </c>
      <c r="AE65" s="105">
        <f t="shared" si="180"/>
        <v>0.39945536953858718</v>
      </c>
      <c r="AF65" s="105">
        <f t="shared" si="180"/>
        <v>0.40559989567394622</v>
      </c>
      <c r="AG65" s="105">
        <f t="shared" si="180"/>
        <v>0.39945536953858718</v>
      </c>
      <c r="AH65" s="105">
        <f t="shared" si="180"/>
        <v>0.40065388185654011</v>
      </c>
      <c r="AI65" s="106">
        <f t="shared" si="180"/>
        <v>0.40453789559105874</v>
      </c>
    </row>
    <row r="66" spans="1:127" s="69" customFormat="1" ht="18" customHeight="1" x14ac:dyDescent="0.15">
      <c r="A66" s="113" t="s">
        <v>53</v>
      </c>
      <c r="B66" s="114"/>
      <c r="C66" s="116">
        <f t="shared" ref="C66:H66" si="181">C64+C21</f>
        <v>600</v>
      </c>
      <c r="D66" s="116">
        <f t="shared" si="181"/>
        <v>6350</v>
      </c>
      <c r="E66" s="116">
        <f t="shared" si="181"/>
        <v>9990</v>
      </c>
      <c r="F66" s="116">
        <f t="shared" si="181"/>
        <v>128798.65</v>
      </c>
      <c r="G66" s="116">
        <f t="shared" si="181"/>
        <v>142742.66250000001</v>
      </c>
      <c r="H66" s="117">
        <f t="shared" si="181"/>
        <v>141274.25</v>
      </c>
      <c r="I66" s="118">
        <f>SUM(C66:H66)</f>
        <v>429755.5625</v>
      </c>
      <c r="J66" s="115">
        <f t="shared" ref="J66:U66" si="182">J64+J21</f>
        <v>146465.91250000001</v>
      </c>
      <c r="K66" s="116">
        <f t="shared" si="182"/>
        <v>147947.42499999999</v>
      </c>
      <c r="L66" s="116">
        <f t="shared" si="182"/>
        <v>141597.95000000001</v>
      </c>
      <c r="M66" s="116">
        <f t="shared" si="182"/>
        <v>147101.92499999999</v>
      </c>
      <c r="N66" s="116">
        <f t="shared" si="182"/>
        <v>164349.05000000002</v>
      </c>
      <c r="O66" s="116">
        <f t="shared" si="182"/>
        <v>209851.25</v>
      </c>
      <c r="P66" s="116">
        <f t="shared" si="182"/>
        <v>170111.39499999999</v>
      </c>
      <c r="Q66" s="116">
        <f t="shared" si="182"/>
        <v>154133.35999999999</v>
      </c>
      <c r="R66" s="116">
        <f t="shared" si="182"/>
        <v>169456.89499999999</v>
      </c>
      <c r="S66" s="116">
        <f t="shared" si="182"/>
        <v>154787.85999999999</v>
      </c>
      <c r="T66" s="116">
        <f t="shared" si="182"/>
        <v>169456.89499999999</v>
      </c>
      <c r="U66" s="117">
        <f t="shared" si="182"/>
        <v>164349.05000000002</v>
      </c>
      <c r="V66" s="118">
        <f>SUM(J66:U66)</f>
        <v>1939608.9675</v>
      </c>
      <c r="W66" s="115">
        <f t="shared" ref="W66:AI66" si="183">W64+W21</f>
        <v>217261.22350000002</v>
      </c>
      <c r="X66" s="115">
        <f t="shared" si="183"/>
        <v>218869.24599999998</v>
      </c>
      <c r="Y66" s="116">
        <f t="shared" si="183"/>
        <v>210184.66099999999</v>
      </c>
      <c r="Z66" s="116">
        <f t="shared" si="183"/>
        <v>217968.38099999999</v>
      </c>
      <c r="AA66" s="116">
        <f t="shared" si="183"/>
        <v>210184.66099999999</v>
      </c>
      <c r="AB66" s="116">
        <f t="shared" si="183"/>
        <v>210184.66099999999</v>
      </c>
      <c r="AC66" s="116">
        <f t="shared" si="183"/>
        <v>248814.34100000001</v>
      </c>
      <c r="AD66" s="116">
        <f t="shared" si="183"/>
        <v>225247.97100000002</v>
      </c>
      <c r="AE66" s="116">
        <f t="shared" si="183"/>
        <v>248155.20600000001</v>
      </c>
      <c r="AF66" s="116">
        <f t="shared" si="183"/>
        <v>225907.10599999997</v>
      </c>
      <c r="AG66" s="116">
        <f t="shared" si="183"/>
        <v>248155.20600000001</v>
      </c>
      <c r="AH66" s="116">
        <f t="shared" si="183"/>
        <v>240519.46100000001</v>
      </c>
      <c r="AI66" s="117">
        <f t="shared" si="183"/>
        <v>2721452.1244999999</v>
      </c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</row>
    <row r="67" spans="1:127" s="69" customFormat="1" ht="18" customHeight="1" x14ac:dyDescent="0.15">
      <c r="A67" s="120" t="s">
        <v>57</v>
      </c>
      <c r="B67" s="121"/>
      <c r="C67" s="116">
        <f t="shared" ref="C67:H67" si="184">C23-C64</f>
        <v>-600</v>
      </c>
      <c r="D67" s="116">
        <f t="shared" si="184"/>
        <v>-6350</v>
      </c>
      <c r="E67" s="116">
        <f t="shared" si="184"/>
        <v>-9990</v>
      </c>
      <c r="F67" s="116">
        <f t="shared" si="184"/>
        <v>19101.350000000006</v>
      </c>
      <c r="G67" s="116">
        <f t="shared" si="184"/>
        <v>34732.337499999994</v>
      </c>
      <c r="H67" s="117">
        <f t="shared" si="184"/>
        <v>34225.75</v>
      </c>
      <c r="I67" s="122">
        <f>SUM(C67:H67)</f>
        <v>71119.4375</v>
      </c>
      <c r="J67" s="115">
        <f t="shared" ref="J67:U67" si="185">J23-J64</f>
        <v>34884.087499999994</v>
      </c>
      <c r="K67" s="116">
        <f t="shared" si="185"/>
        <v>33402.575000000012</v>
      </c>
      <c r="L67" s="116">
        <f t="shared" si="185"/>
        <v>33902.050000000003</v>
      </c>
      <c r="M67" s="116">
        <f t="shared" si="185"/>
        <v>34248.075000000012</v>
      </c>
      <c r="N67" s="116">
        <f t="shared" si="185"/>
        <v>41750.949999999983</v>
      </c>
      <c r="O67" s="116">
        <f t="shared" si="185"/>
        <v>57448.75</v>
      </c>
      <c r="P67" s="116">
        <f t="shared" si="185"/>
        <v>42858.60500000001</v>
      </c>
      <c r="Q67" s="116">
        <f t="shared" si="185"/>
        <v>38226.639999999999</v>
      </c>
      <c r="R67" s="116">
        <f t="shared" si="185"/>
        <v>43513.10500000001</v>
      </c>
      <c r="S67" s="116">
        <f t="shared" si="185"/>
        <v>37572.14</v>
      </c>
      <c r="T67" s="116">
        <f t="shared" si="185"/>
        <v>43513.10500000001</v>
      </c>
      <c r="U67" s="117">
        <f t="shared" si="185"/>
        <v>41750.949999999983</v>
      </c>
      <c r="V67" s="122">
        <f>SUM(J67:U67)</f>
        <v>483071.03249999997</v>
      </c>
      <c r="W67" s="115">
        <f t="shared" ref="W67:AI67" si="186">W23-W64</f>
        <v>58948.776500000007</v>
      </c>
      <c r="X67" s="115">
        <f t="shared" si="186"/>
        <v>57340.754000000015</v>
      </c>
      <c r="Y67" s="116">
        <f t="shared" si="186"/>
        <v>57115.339000000007</v>
      </c>
      <c r="Z67" s="116">
        <f t="shared" si="186"/>
        <v>58241.619000000035</v>
      </c>
      <c r="AA67" s="116">
        <f t="shared" si="186"/>
        <v>57115.339000000007</v>
      </c>
      <c r="AB67" s="116">
        <f t="shared" si="186"/>
        <v>57115.339000000007</v>
      </c>
      <c r="AC67" s="116">
        <f t="shared" si="186"/>
        <v>69555.658999999985</v>
      </c>
      <c r="AD67" s="116">
        <f t="shared" si="186"/>
        <v>62312.02900000001</v>
      </c>
      <c r="AE67" s="116">
        <f t="shared" si="186"/>
        <v>70214.793999999994</v>
      </c>
      <c r="AF67" s="116">
        <f t="shared" si="186"/>
        <v>61652.894000000029</v>
      </c>
      <c r="AG67" s="116">
        <f t="shared" si="186"/>
        <v>70214.793999999994</v>
      </c>
      <c r="AH67" s="116">
        <f t="shared" si="186"/>
        <v>67580.53899999999</v>
      </c>
      <c r="AI67" s="117">
        <f t="shared" si="186"/>
        <v>747407.87549999962</v>
      </c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19"/>
      <c r="BI67" s="119"/>
      <c r="BJ67" s="119"/>
      <c r="BK67" s="119"/>
      <c r="BL67" s="119"/>
      <c r="BM67" s="119"/>
      <c r="BN67" s="119"/>
      <c r="BO67" s="119"/>
      <c r="BP67" s="119"/>
      <c r="BQ67" s="119"/>
      <c r="BR67" s="119"/>
      <c r="BS67" s="119"/>
      <c r="BT67" s="119"/>
      <c r="BU67" s="119"/>
      <c r="BV67" s="119"/>
      <c r="BW67" s="119"/>
      <c r="BX67" s="119"/>
      <c r="BY67" s="119"/>
      <c r="BZ67" s="119"/>
      <c r="CA67" s="119"/>
      <c r="CB67" s="119"/>
      <c r="CC67" s="119"/>
      <c r="CD67" s="119"/>
      <c r="CE67" s="119"/>
      <c r="CF67" s="119"/>
      <c r="CG67" s="119"/>
      <c r="CH67" s="119"/>
      <c r="CI67" s="119"/>
      <c r="CJ67" s="119"/>
    </row>
    <row r="68" spans="1:127" s="108" customFormat="1" ht="18" customHeight="1" x14ac:dyDescent="0.15">
      <c r="A68" s="109"/>
      <c r="B68" s="110"/>
      <c r="C68" s="111" t="e">
        <f t="shared" ref="C68:AI68" si="187">C67/C16</f>
        <v>#DIV/0!</v>
      </c>
      <c r="D68" s="111" t="e">
        <f t="shared" si="187"/>
        <v>#DIV/0!</v>
      </c>
      <c r="E68" s="111" t="e">
        <f t="shared" si="187"/>
        <v>#DIV/0!</v>
      </c>
      <c r="F68" s="111">
        <f t="shared" si="187"/>
        <v>0.12915043948613933</v>
      </c>
      <c r="G68" s="111">
        <f t="shared" si="187"/>
        <v>0.19570270460628253</v>
      </c>
      <c r="H68" s="111">
        <f t="shared" si="187"/>
        <v>0.19501851851851851</v>
      </c>
      <c r="I68" s="112">
        <f t="shared" si="187"/>
        <v>0.14199039181432493</v>
      </c>
      <c r="J68" s="111">
        <f t="shared" si="187"/>
        <v>0.19235780259167354</v>
      </c>
      <c r="K68" s="111">
        <f t="shared" si="187"/>
        <v>0.18418844775296395</v>
      </c>
      <c r="L68" s="111">
        <f t="shared" si="187"/>
        <v>0.19317407407407408</v>
      </c>
      <c r="M68" s="111">
        <f t="shared" si="187"/>
        <v>0.18885070306038054</v>
      </c>
      <c r="N68" s="111">
        <f t="shared" si="187"/>
        <v>0.20257617661329444</v>
      </c>
      <c r="O68" s="111">
        <f t="shared" si="187"/>
        <v>0.21492237186681631</v>
      </c>
      <c r="P68" s="111">
        <f t="shared" si="187"/>
        <v>0.20124245198854304</v>
      </c>
      <c r="Q68" s="111">
        <f t="shared" si="187"/>
        <v>0.19872447494281556</v>
      </c>
      <c r="R68" s="111">
        <f t="shared" si="187"/>
        <v>0.20431565478705926</v>
      </c>
      <c r="S68" s="111">
        <f t="shared" si="187"/>
        <v>0.19532200041588688</v>
      </c>
      <c r="T68" s="111">
        <f t="shared" si="187"/>
        <v>0.20431565478705926</v>
      </c>
      <c r="U68" s="111">
        <f t="shared" si="187"/>
        <v>0.20257617661329444</v>
      </c>
      <c r="V68" s="112">
        <f t="shared" si="187"/>
        <v>0.19939531118430828</v>
      </c>
      <c r="W68" s="111">
        <f t="shared" si="187"/>
        <v>0.21342013866261181</v>
      </c>
      <c r="X68" s="111">
        <f t="shared" si="187"/>
        <v>0.20759839976829231</v>
      </c>
      <c r="Y68" s="111">
        <f t="shared" si="187"/>
        <v>0.21367504302282084</v>
      </c>
      <c r="Z68" s="111">
        <f t="shared" si="187"/>
        <v>0.21085992179863161</v>
      </c>
      <c r="AA68" s="111">
        <f t="shared" si="187"/>
        <v>0.21367504302282084</v>
      </c>
      <c r="AB68" s="111">
        <f t="shared" si="187"/>
        <v>0.21367504302282084</v>
      </c>
      <c r="AC68" s="111">
        <f t="shared" si="187"/>
        <v>0.21847428777837102</v>
      </c>
      <c r="AD68" s="111">
        <f t="shared" si="187"/>
        <v>0.21669226943942138</v>
      </c>
      <c r="AE68" s="111">
        <f t="shared" si="187"/>
        <v>0.22054463046141282</v>
      </c>
      <c r="AF68" s="111">
        <f t="shared" si="187"/>
        <v>0.2144001043260538</v>
      </c>
      <c r="AG68" s="111">
        <f t="shared" si="187"/>
        <v>0.22054463046141282</v>
      </c>
      <c r="AH68" s="111">
        <f t="shared" si="187"/>
        <v>0.21934611814345989</v>
      </c>
      <c r="AI68" s="112">
        <f t="shared" si="187"/>
        <v>0.21546210440894115</v>
      </c>
    </row>
    <row r="69" spans="1:127" ht="18" customHeight="1" x14ac:dyDescent="0.2">
      <c r="F69" s="6"/>
      <c r="G69" s="6"/>
      <c r="H69" s="6"/>
      <c r="I69" s="14"/>
      <c r="J69" s="14"/>
      <c r="K69" s="14"/>
      <c r="N69" s="14"/>
      <c r="O69" s="14"/>
      <c r="P69" s="14"/>
      <c r="Q69" s="14"/>
      <c r="R69" s="14"/>
      <c r="S69" s="14"/>
      <c r="W69" s="14"/>
      <c r="X69" s="14"/>
      <c r="AA69" s="14"/>
      <c r="AB69" s="14"/>
      <c r="AC69" s="14"/>
      <c r="AD69" s="14"/>
      <c r="AE69" s="14"/>
      <c r="AF69" s="14"/>
      <c r="AN69" s="2"/>
      <c r="AO69" s="2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</row>
  </sheetData>
  <sortState ref="A20:A58">
    <sortCondition ref="A20:A58"/>
  </sortState>
  <phoneticPr fontId="3"/>
  <pageMargins left="0.75" right="0.75" top="1" bottom="1" header="0.5" footer="0.5"/>
  <pageSetup paperSize="0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O65"/>
  <sheetViews>
    <sheetView workbookViewId="0">
      <selection activeCell="H90" sqref="H90"/>
    </sheetView>
  </sheetViews>
  <sheetFormatPr baseColWidth="10" defaultColWidth="10.83203125" defaultRowHeight="16" x14ac:dyDescent="0.2"/>
  <cols>
    <col min="1" max="1" width="25.6640625" style="29" bestFit="1" customWidth="1"/>
    <col min="2" max="2" width="11.5" style="29" bestFit="1" customWidth="1"/>
    <col min="3" max="4" width="13" style="29" bestFit="1" customWidth="1"/>
    <col min="5" max="31" width="11.33203125" style="29" bestFit="1" customWidth="1"/>
    <col min="32" max="40" width="11" style="29" bestFit="1" customWidth="1"/>
    <col min="41" max="41" width="7.83203125" style="29" bestFit="1" customWidth="1"/>
    <col min="42" max="16384" width="10.83203125" style="29"/>
  </cols>
  <sheetData>
    <row r="2" spans="1:41" x14ac:dyDescent="0.2">
      <c r="A2" s="33"/>
      <c r="B2" s="34">
        <v>2018</v>
      </c>
      <c r="C2" s="34"/>
      <c r="D2" s="34"/>
      <c r="E2" s="34"/>
      <c r="F2" s="34"/>
      <c r="G2" s="34"/>
      <c r="H2" s="34"/>
      <c r="I2" s="34"/>
      <c r="J2" s="34"/>
      <c r="K2" s="34">
        <f>'P&amp;L projections'!P1</f>
        <v>2019</v>
      </c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>
        <f>'P&amp;L projections'!AC1</f>
        <v>2020</v>
      </c>
      <c r="X2" s="34"/>
      <c r="Y2" s="34"/>
      <c r="Z2" s="34"/>
      <c r="AA2" s="34"/>
      <c r="AB2" s="34"/>
    </row>
    <row r="3" spans="1:41" x14ac:dyDescent="0.2">
      <c r="A3" s="27"/>
      <c r="B3" s="34" t="str">
        <f>'P&amp;L projections'!F2</f>
        <v>Apr</v>
      </c>
      <c r="C3" s="34" t="str">
        <f>'P&amp;L projections'!G2</f>
        <v>May</v>
      </c>
      <c r="D3" s="34" t="str">
        <f>'P&amp;L projections'!H2</f>
        <v>Jun</v>
      </c>
      <c r="E3" s="34" t="str">
        <f>'P&amp;L projections'!J2</f>
        <v>Jul</v>
      </c>
      <c r="F3" s="34" t="str">
        <f>'P&amp;L projections'!K2</f>
        <v>Aug</v>
      </c>
      <c r="G3" s="34" t="str">
        <f>'P&amp;L projections'!L2</f>
        <v>Sep</v>
      </c>
      <c r="H3" s="34" t="str">
        <f>'P&amp;L projections'!M2</f>
        <v>Oct</v>
      </c>
      <c r="I3" s="34" t="str">
        <f>'P&amp;L projections'!N2</f>
        <v>Nov</v>
      </c>
      <c r="J3" s="34" t="str">
        <f>'P&amp;L projections'!O2</f>
        <v>Dec</v>
      </c>
      <c r="K3" s="34" t="str">
        <f>'P&amp;L projections'!P2</f>
        <v>Jan</v>
      </c>
      <c r="L3" s="34" t="str">
        <f>'P&amp;L projections'!Q2</f>
        <v>Feb</v>
      </c>
      <c r="M3" s="34" t="str">
        <f>'P&amp;L projections'!R2</f>
        <v>Mar</v>
      </c>
      <c r="N3" s="34" t="str">
        <f>'P&amp;L projections'!S2</f>
        <v>Apr</v>
      </c>
      <c r="O3" s="34" t="str">
        <f>'P&amp;L projections'!T2</f>
        <v>May</v>
      </c>
      <c r="P3" s="34" t="str">
        <f>'P&amp;L projections'!U2</f>
        <v>Jun</v>
      </c>
      <c r="Q3" s="34" t="str">
        <f>'P&amp;L projections'!W2</f>
        <v>Jul</v>
      </c>
      <c r="R3" s="34" t="str">
        <f>'P&amp;L projections'!X2</f>
        <v>Aug</v>
      </c>
      <c r="S3" s="34" t="str">
        <f>'P&amp;L projections'!Y2</f>
        <v>Sep</v>
      </c>
      <c r="T3" s="34" t="str">
        <f>'P&amp;L projections'!Z2</f>
        <v>Oct</v>
      </c>
      <c r="U3" s="34" t="str">
        <f>'P&amp;L projections'!AA2</f>
        <v>Nov</v>
      </c>
      <c r="V3" s="34" t="str">
        <f>'P&amp;L projections'!AB2</f>
        <v>Dec</v>
      </c>
      <c r="W3" s="34" t="str">
        <f>'P&amp;L projections'!AC2</f>
        <v>Jan</v>
      </c>
      <c r="X3" s="34" t="str">
        <f>'P&amp;L projections'!AD2</f>
        <v>Feb</v>
      </c>
      <c r="Y3" s="34" t="str">
        <f>'P&amp;L projections'!AE2</f>
        <v>Mar</v>
      </c>
      <c r="Z3" s="34" t="str">
        <f>'P&amp;L projections'!AF2</f>
        <v>Apr</v>
      </c>
      <c r="AA3" s="34" t="str">
        <f>'P&amp;L projections'!AG2</f>
        <v>May</v>
      </c>
      <c r="AB3" s="34" t="str">
        <f>'P&amp;L projections'!AH2</f>
        <v>Jun</v>
      </c>
    </row>
    <row r="4" spans="1:41" x14ac:dyDescent="0.2">
      <c r="A4" s="27" t="str">
        <f>'P&amp;L projections'!A16</f>
        <v>Total revenue</v>
      </c>
      <c r="B4" s="36">
        <f>'P&amp;L projections'!F16</f>
        <v>147900</v>
      </c>
      <c r="C4" s="36">
        <f>'P&amp;L projections'!G16</f>
        <v>177475</v>
      </c>
      <c r="D4" s="36">
        <f>'P&amp;L projections'!H16</f>
        <v>175500</v>
      </c>
      <c r="E4" s="36">
        <f>'P&amp;L projections'!J16</f>
        <v>181350</v>
      </c>
      <c r="F4" s="36">
        <f>'P&amp;L projections'!K16</f>
        <v>181350</v>
      </c>
      <c r="G4" s="36">
        <f>'P&amp;L projections'!L16</f>
        <v>175500</v>
      </c>
      <c r="H4" s="36">
        <f>'P&amp;L projections'!M16</f>
        <v>181350</v>
      </c>
      <c r="I4" s="36">
        <f>'P&amp;L projections'!N16</f>
        <v>206100</v>
      </c>
      <c r="J4" s="36">
        <f>'P&amp;L projections'!O16</f>
        <v>267300</v>
      </c>
      <c r="K4" s="36">
        <f>'P&amp;L projections'!P16</f>
        <v>212970</v>
      </c>
      <c r="L4" s="36">
        <f>'P&amp;L projections'!Q16</f>
        <v>192360</v>
      </c>
      <c r="M4" s="36">
        <f>'P&amp;L projections'!R16</f>
        <v>212970</v>
      </c>
      <c r="N4" s="36">
        <f>'P&amp;L projections'!S16</f>
        <v>192360</v>
      </c>
      <c r="O4" s="36">
        <f>'P&amp;L projections'!T16</f>
        <v>212970</v>
      </c>
      <c r="P4" s="36">
        <f>'P&amp;L projections'!U16</f>
        <v>206100</v>
      </c>
      <c r="Q4" s="36">
        <f>'P&amp;L projections'!W16</f>
        <v>276210</v>
      </c>
      <c r="R4" s="36">
        <f>'P&amp;L projections'!X16</f>
        <v>276210</v>
      </c>
      <c r="S4" s="36">
        <f>'P&amp;L projections'!Y16</f>
        <v>267300</v>
      </c>
      <c r="T4" s="36">
        <f>'P&amp;L projections'!Z16</f>
        <v>276210</v>
      </c>
      <c r="U4" s="36">
        <f>'P&amp;L projections'!AA16</f>
        <v>267300</v>
      </c>
      <c r="V4" s="36">
        <f>'P&amp;L projections'!AB16</f>
        <v>267300</v>
      </c>
      <c r="W4" s="36">
        <f>'P&amp;L projections'!AC16</f>
        <v>318370</v>
      </c>
      <c r="X4" s="36">
        <f>'P&amp;L projections'!AD16</f>
        <v>287560</v>
      </c>
      <c r="Y4" s="36">
        <f>'P&amp;L projections'!AE16</f>
        <v>318370</v>
      </c>
      <c r="Z4" s="36">
        <f>'P&amp;L projections'!AF16</f>
        <v>287560</v>
      </c>
      <c r="AA4" s="36">
        <f>'P&amp;L projections'!AG16</f>
        <v>318370</v>
      </c>
      <c r="AB4" s="36">
        <f>'P&amp;L projections'!AH16</f>
        <v>308100</v>
      </c>
    </row>
    <row r="5" spans="1:41" x14ac:dyDescent="0.2">
      <c r="A5" s="27" t="str">
        <f>'P&amp;L projections'!A21</f>
        <v>Total cost of sales</v>
      </c>
      <c r="B5" s="36">
        <f>'P&amp;L projections'!F21</f>
        <v>63597</v>
      </c>
      <c r="C5" s="36">
        <f>'P&amp;L projections'!G21</f>
        <v>67440.5</v>
      </c>
      <c r="D5" s="36">
        <f>'P&amp;L projections'!H21</f>
        <v>66690</v>
      </c>
      <c r="E5" s="36">
        <f>'P&amp;L projections'!J21</f>
        <v>68913</v>
      </c>
      <c r="F5" s="36">
        <f>'P&amp;L projections'!K21</f>
        <v>68913</v>
      </c>
      <c r="G5" s="36">
        <f>'P&amp;L projections'!L21</f>
        <v>66690</v>
      </c>
      <c r="H5" s="36">
        <f>'P&amp;L projections'!M21</f>
        <v>68913</v>
      </c>
      <c r="I5" s="36">
        <f>'P&amp;L projections'!N21</f>
        <v>78318</v>
      </c>
      <c r="J5" s="36">
        <f>'P&amp;L projections'!O21</f>
        <v>101574</v>
      </c>
      <c r="K5" s="36">
        <f>'P&amp;L projections'!P21</f>
        <v>80928.600000000006</v>
      </c>
      <c r="L5" s="36">
        <f>'P&amp;L projections'!Q21</f>
        <v>73096.800000000003</v>
      </c>
      <c r="M5" s="36">
        <f>'P&amp;L projections'!R21</f>
        <v>80928.600000000006</v>
      </c>
      <c r="N5" s="36">
        <f>'P&amp;L projections'!S21</f>
        <v>73096.800000000003</v>
      </c>
      <c r="O5" s="36">
        <f>'P&amp;L projections'!T21</f>
        <v>80928.600000000006</v>
      </c>
      <c r="P5" s="36">
        <f>'P&amp;L projections'!U21</f>
        <v>78318</v>
      </c>
      <c r="Q5" s="36">
        <f>'P&amp;L projections'!W21</f>
        <v>104959.8</v>
      </c>
      <c r="R5" s="36">
        <f>'P&amp;L projections'!X21</f>
        <v>104959.8</v>
      </c>
      <c r="S5" s="36">
        <f>'P&amp;L projections'!Y21</f>
        <v>101574</v>
      </c>
      <c r="T5" s="36">
        <f>'P&amp;L projections'!Z21</f>
        <v>104959.8</v>
      </c>
      <c r="U5" s="36">
        <f>'P&amp;L projections'!AA21</f>
        <v>101574</v>
      </c>
      <c r="V5" s="36">
        <f>'P&amp;L projections'!AB21</f>
        <v>101574</v>
      </c>
      <c r="W5" s="36">
        <f>'P&amp;L projections'!AC21</f>
        <v>120980.6</v>
      </c>
      <c r="X5" s="36">
        <f>'P&amp;L projections'!AD21</f>
        <v>109272.8</v>
      </c>
      <c r="Y5" s="36">
        <f>'P&amp;L projections'!AE21</f>
        <v>120980.6</v>
      </c>
      <c r="Z5" s="36">
        <f>'P&amp;L projections'!AF21</f>
        <v>109272.8</v>
      </c>
      <c r="AA5" s="36">
        <f>'P&amp;L projections'!AG21</f>
        <v>120980.6</v>
      </c>
      <c r="AB5" s="36">
        <f>'P&amp;L projections'!AH21</f>
        <v>117078</v>
      </c>
    </row>
    <row r="6" spans="1:41" x14ac:dyDescent="0.2">
      <c r="A6" s="27" t="str">
        <f>'P&amp;L projections'!A23</f>
        <v>Gross Profit</v>
      </c>
      <c r="B6" s="36">
        <f>'P&amp;L projections'!F64</f>
        <v>65201.649999999994</v>
      </c>
      <c r="C6" s="36">
        <f>'P&amp;L projections'!G64</f>
        <v>75302.162500000006</v>
      </c>
      <c r="D6" s="36">
        <f>'P&amp;L projections'!H64</f>
        <v>74584.25</v>
      </c>
      <c r="E6" s="36">
        <f>'P&amp;L projections'!J64</f>
        <v>77552.912500000006</v>
      </c>
      <c r="F6" s="36">
        <f>'P&amp;L projections'!K64</f>
        <v>79034.424999999988</v>
      </c>
      <c r="G6" s="36">
        <f>'P&amp;L projections'!L64</f>
        <v>74907.95</v>
      </c>
      <c r="H6" s="36">
        <f>'P&amp;L projections'!M64</f>
        <v>78188.924999999988</v>
      </c>
      <c r="I6" s="36">
        <f>'P&amp;L projections'!N64</f>
        <v>86031.050000000017</v>
      </c>
      <c r="J6" s="36">
        <f>'P&amp;L projections'!O64</f>
        <v>108277.25</v>
      </c>
      <c r="K6" s="36">
        <f>'P&amp;L projections'!P64</f>
        <v>89182.794999999984</v>
      </c>
      <c r="L6" s="36">
        <f>'P&amp;L projections'!Q64</f>
        <v>81036.56</v>
      </c>
      <c r="M6" s="36">
        <f>'P&amp;L projections'!R64</f>
        <v>88528.294999999984</v>
      </c>
      <c r="N6" s="36">
        <f>'P&amp;L projections'!S64</f>
        <v>81691.06</v>
      </c>
      <c r="O6" s="36">
        <f>'P&amp;L projections'!T64</f>
        <v>88528.294999999984</v>
      </c>
      <c r="P6" s="36">
        <f>'P&amp;L projections'!U64</f>
        <v>86031.050000000017</v>
      </c>
      <c r="Q6" s="36">
        <f>'P&amp;L projections'!W64</f>
        <v>112301.4235</v>
      </c>
      <c r="R6" s="36">
        <f>'P&amp;L projections'!X64</f>
        <v>113909.446</v>
      </c>
      <c r="S6" s="36">
        <f>'P&amp;L projections'!Y64</f>
        <v>108610.66099999999</v>
      </c>
      <c r="T6" s="36">
        <f>'P&amp;L projections'!Z64</f>
        <v>113008.58099999998</v>
      </c>
      <c r="U6" s="36">
        <f>'P&amp;L projections'!AA64</f>
        <v>108610.66099999999</v>
      </c>
      <c r="V6" s="36">
        <f>'P&amp;L projections'!AB64</f>
        <v>108610.66099999999</v>
      </c>
      <c r="W6" s="36">
        <f>'P&amp;L projections'!AC64</f>
        <v>127833.74100000001</v>
      </c>
      <c r="X6" s="36">
        <f>'P&amp;L projections'!AD64</f>
        <v>115975.171</v>
      </c>
      <c r="Y6" s="36">
        <f>'P&amp;L projections'!AE64</f>
        <v>127174.606</v>
      </c>
      <c r="Z6" s="36">
        <f>'P&amp;L projections'!AF64</f>
        <v>116634.30599999998</v>
      </c>
      <c r="AA6" s="36">
        <f>'P&amp;L projections'!AG64</f>
        <v>127174.606</v>
      </c>
      <c r="AB6" s="36">
        <f>'P&amp;L projections'!AH64</f>
        <v>123441.46100000001</v>
      </c>
    </row>
    <row r="7" spans="1:41" x14ac:dyDescent="0.2">
      <c r="A7" s="28" t="str">
        <f>'P&amp;L projections'!A64</f>
        <v>Total overheads</v>
      </c>
      <c r="B7" s="37">
        <f>'P&amp;L projections'!F64</f>
        <v>65201.649999999994</v>
      </c>
      <c r="C7" s="37">
        <f>'P&amp;L projections'!G64</f>
        <v>75302.162500000006</v>
      </c>
      <c r="D7" s="37">
        <f>'P&amp;L projections'!H64</f>
        <v>74584.25</v>
      </c>
      <c r="E7" s="37">
        <f>'P&amp;L projections'!J64</f>
        <v>77552.912500000006</v>
      </c>
      <c r="F7" s="37">
        <f>'P&amp;L projections'!K64</f>
        <v>79034.424999999988</v>
      </c>
      <c r="G7" s="37">
        <f>'P&amp;L projections'!L64</f>
        <v>74907.95</v>
      </c>
      <c r="H7" s="37">
        <f>'P&amp;L projections'!M64</f>
        <v>78188.924999999988</v>
      </c>
      <c r="I7" s="37">
        <f>'P&amp;L projections'!N64</f>
        <v>86031.050000000017</v>
      </c>
      <c r="J7" s="37">
        <f>'P&amp;L projections'!O64</f>
        <v>108277.25</v>
      </c>
      <c r="K7" s="37">
        <f>'P&amp;L projections'!P64</f>
        <v>89182.794999999984</v>
      </c>
      <c r="L7" s="37">
        <f>'P&amp;L projections'!Q64</f>
        <v>81036.56</v>
      </c>
      <c r="M7" s="37">
        <f>'P&amp;L projections'!R64</f>
        <v>88528.294999999984</v>
      </c>
      <c r="N7" s="37">
        <f>'P&amp;L projections'!S64</f>
        <v>81691.06</v>
      </c>
      <c r="O7" s="37">
        <f>'P&amp;L projections'!T64</f>
        <v>88528.294999999984</v>
      </c>
      <c r="P7" s="37">
        <f>'P&amp;L projections'!U64</f>
        <v>86031.050000000017</v>
      </c>
      <c r="Q7" s="37">
        <f>'P&amp;L projections'!W64</f>
        <v>112301.4235</v>
      </c>
      <c r="R7" s="37">
        <f>'P&amp;L projections'!X64</f>
        <v>113909.446</v>
      </c>
      <c r="S7" s="37">
        <f>'P&amp;L projections'!Y64</f>
        <v>108610.66099999999</v>
      </c>
      <c r="T7" s="37">
        <f>'P&amp;L projections'!Z64</f>
        <v>113008.58099999998</v>
      </c>
      <c r="U7" s="37">
        <f>'P&amp;L projections'!AA64</f>
        <v>108610.66099999999</v>
      </c>
      <c r="V7" s="37">
        <f>'P&amp;L projections'!AB64</f>
        <v>108610.66099999999</v>
      </c>
      <c r="W7" s="37">
        <f>'P&amp;L projections'!AC64</f>
        <v>127833.74100000001</v>
      </c>
      <c r="X7" s="37">
        <f>'P&amp;L projections'!AD64</f>
        <v>115975.171</v>
      </c>
      <c r="Y7" s="37">
        <f>'P&amp;L projections'!AE64</f>
        <v>127174.606</v>
      </c>
      <c r="Z7" s="37">
        <f>'P&amp;L projections'!AF64</f>
        <v>116634.30599999998</v>
      </c>
      <c r="AA7" s="37">
        <f>'P&amp;L projections'!AG64</f>
        <v>127174.606</v>
      </c>
      <c r="AB7" s="37">
        <f>'P&amp;L projections'!AH64</f>
        <v>123441.46100000001</v>
      </c>
    </row>
    <row r="8" spans="1:41" x14ac:dyDescent="0.2">
      <c r="A8" s="28" t="str">
        <f>'P&amp;L projections'!A67</f>
        <v>Operating Profit (Loss)</v>
      </c>
      <c r="B8" s="37">
        <f>'P&amp;L projections'!F67</f>
        <v>19101.350000000006</v>
      </c>
      <c r="C8" s="37">
        <f>'P&amp;L projections'!G67</f>
        <v>34732.337499999994</v>
      </c>
      <c r="D8" s="37">
        <f>'P&amp;L projections'!H67</f>
        <v>34225.75</v>
      </c>
      <c r="E8" s="37">
        <f>'P&amp;L projections'!J67</f>
        <v>34884.087499999994</v>
      </c>
      <c r="F8" s="37">
        <f>'P&amp;L projections'!K67</f>
        <v>33402.575000000012</v>
      </c>
      <c r="G8" s="37">
        <f>'P&amp;L projections'!L67</f>
        <v>33902.050000000003</v>
      </c>
      <c r="H8" s="37">
        <f>'P&amp;L projections'!M67</f>
        <v>34248.075000000012</v>
      </c>
      <c r="I8" s="37">
        <f>'P&amp;L projections'!N67</f>
        <v>41750.949999999983</v>
      </c>
      <c r="J8" s="37">
        <f>'P&amp;L projections'!O67</f>
        <v>57448.75</v>
      </c>
      <c r="K8" s="37">
        <f>'P&amp;L projections'!P67</f>
        <v>42858.60500000001</v>
      </c>
      <c r="L8" s="37">
        <f>'P&amp;L projections'!Q67</f>
        <v>38226.639999999999</v>
      </c>
      <c r="M8" s="37">
        <f>'P&amp;L projections'!R67</f>
        <v>43513.10500000001</v>
      </c>
      <c r="N8" s="37">
        <f>'P&amp;L projections'!S67</f>
        <v>37572.14</v>
      </c>
      <c r="O8" s="37">
        <f>'P&amp;L projections'!T67</f>
        <v>43513.10500000001</v>
      </c>
      <c r="P8" s="37">
        <f>'P&amp;L projections'!U67</f>
        <v>41750.949999999983</v>
      </c>
      <c r="Q8" s="37">
        <f>'P&amp;L projections'!W67</f>
        <v>58948.776500000007</v>
      </c>
      <c r="R8" s="37">
        <f>'P&amp;L projections'!X67</f>
        <v>57340.754000000015</v>
      </c>
      <c r="S8" s="37">
        <f>'P&amp;L projections'!Y67</f>
        <v>57115.339000000007</v>
      </c>
      <c r="T8" s="37">
        <f>'P&amp;L projections'!Z67</f>
        <v>58241.619000000035</v>
      </c>
      <c r="U8" s="37">
        <f>'P&amp;L projections'!AA67</f>
        <v>57115.339000000007</v>
      </c>
      <c r="V8" s="37">
        <f>'P&amp;L projections'!AB67</f>
        <v>57115.339000000007</v>
      </c>
      <c r="W8" s="37">
        <f>'P&amp;L projections'!AC67</f>
        <v>69555.658999999985</v>
      </c>
      <c r="X8" s="37">
        <f>'P&amp;L projections'!AD67</f>
        <v>62312.02900000001</v>
      </c>
      <c r="Y8" s="37">
        <f>'P&amp;L projections'!AE67</f>
        <v>70214.793999999994</v>
      </c>
      <c r="Z8" s="37">
        <f>'P&amp;L projections'!AF67</f>
        <v>61652.894000000029</v>
      </c>
      <c r="AA8" s="37">
        <f>'P&amp;L projections'!AG67</f>
        <v>70214.793999999994</v>
      </c>
      <c r="AB8" s="37">
        <f>'P&amp;L projections'!AH67</f>
        <v>67580.53899999999</v>
      </c>
    </row>
    <row r="9" spans="1:41" x14ac:dyDescent="0.2">
      <c r="A9" s="30"/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26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26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26"/>
    </row>
    <row r="11" spans="1:41" x14ac:dyDescent="0.2">
      <c r="A11" s="35"/>
      <c r="B11" s="34" t="str">
        <f>'P&amp;L projections'!I1</f>
        <v>FY18</v>
      </c>
      <c r="C11" s="34" t="str">
        <f>'P&amp;L projections'!V1</f>
        <v>FY19</v>
      </c>
      <c r="D11" s="34" t="str">
        <f>'P&amp;L projections'!AI1</f>
        <v>FY20</v>
      </c>
    </row>
    <row r="12" spans="1:41" x14ac:dyDescent="0.2">
      <c r="A12" s="35" t="str">
        <f>A4</f>
        <v>Total revenue</v>
      </c>
      <c r="B12" s="190">
        <f>'P&amp;L projections'!I16</f>
        <v>500875</v>
      </c>
      <c r="C12" s="190">
        <f>'P&amp;L projections'!V16</f>
        <v>2422680</v>
      </c>
      <c r="D12" s="191">
        <f>'P&amp;L projections'!AI16</f>
        <v>3468860</v>
      </c>
    </row>
    <row r="13" spans="1:41" x14ac:dyDescent="0.2">
      <c r="A13" s="35" t="str">
        <f>A5</f>
        <v>Total cost of sales</v>
      </c>
      <c r="B13" s="190">
        <f>'P&amp;L projections'!I21</f>
        <v>197727.5</v>
      </c>
      <c r="C13" s="190">
        <f>'P&amp;L projections'!V21</f>
        <v>920618.4</v>
      </c>
      <c r="D13" s="190">
        <f>'P&amp;L projections'!AI21</f>
        <v>1318166.8</v>
      </c>
    </row>
    <row r="14" spans="1:41" x14ac:dyDescent="0.2">
      <c r="A14" s="35" t="str">
        <f>A6</f>
        <v>Gross Profit</v>
      </c>
      <c r="B14" s="190">
        <f>'P&amp;L projections'!I23</f>
        <v>303147.5</v>
      </c>
      <c r="C14" s="190">
        <f>'P&amp;L projections'!V23</f>
        <v>1502061.5999999999</v>
      </c>
      <c r="D14" s="190">
        <f>'P&amp;L projections'!AI23</f>
        <v>2150693.1999999997</v>
      </c>
    </row>
    <row r="15" spans="1:41" x14ac:dyDescent="0.2">
      <c r="A15" s="35" t="str">
        <f>A7</f>
        <v>Total overheads</v>
      </c>
      <c r="B15" s="192">
        <f>'P&amp;L projections'!I64</f>
        <v>232028.0625</v>
      </c>
      <c r="C15" s="192">
        <f>'P&amp;L projections'!V64</f>
        <v>1018990.5674999999</v>
      </c>
      <c r="D15" s="192">
        <f>'P&amp;L projections'!AI64</f>
        <v>1403285.3245000001</v>
      </c>
    </row>
    <row r="16" spans="1:41" x14ac:dyDescent="0.2">
      <c r="A16" s="35" t="str">
        <f>A8</f>
        <v>Operating Profit (Loss)</v>
      </c>
      <c r="B16" s="192">
        <f>'P&amp;L projections'!I67</f>
        <v>71119.4375</v>
      </c>
      <c r="C16" s="192">
        <f>'P&amp;L projections'!V67</f>
        <v>483071.03249999997</v>
      </c>
      <c r="D16" s="192">
        <f>'P&amp;L projections'!AI67</f>
        <v>747407.87549999962</v>
      </c>
    </row>
    <row r="39" spans="1:4" x14ac:dyDescent="0.2">
      <c r="A39" s="84" t="s">
        <v>51</v>
      </c>
    </row>
    <row r="40" spans="1:4" x14ac:dyDescent="0.2">
      <c r="A40" s="155"/>
      <c r="B40" s="156" t="str">
        <f>B11</f>
        <v>FY18</v>
      </c>
      <c r="C40" s="156" t="str">
        <f>C11</f>
        <v>FY19</v>
      </c>
      <c r="D40" s="156" t="str">
        <f>D11</f>
        <v>FY20</v>
      </c>
    </row>
    <row r="41" spans="1:4" x14ac:dyDescent="0.2">
      <c r="A41" s="157" t="s">
        <v>60</v>
      </c>
      <c r="B41" s="158">
        <f>B14/B12</f>
        <v>0.60523583728475172</v>
      </c>
      <c r="C41" s="158">
        <f>C14/C12</f>
        <v>0.62</v>
      </c>
      <c r="D41" s="158">
        <f>D14/D12</f>
        <v>0.61999999999999988</v>
      </c>
    </row>
    <row r="42" spans="1:4" x14ac:dyDescent="0.2">
      <c r="A42" s="157" t="str">
        <f>A15</f>
        <v>Total overheads</v>
      </c>
      <c r="B42" s="159">
        <f>B15</f>
        <v>232028.0625</v>
      </c>
      <c r="C42" s="159">
        <f>C15</f>
        <v>1018990.5674999999</v>
      </c>
      <c r="D42" s="159">
        <f>D15</f>
        <v>1403285.3245000001</v>
      </c>
    </row>
    <row r="43" spans="1:4" x14ac:dyDescent="0.2">
      <c r="A43" s="157" t="s">
        <v>51</v>
      </c>
      <c r="B43" s="193">
        <f>B42/B41</f>
        <v>383368.01657505834</v>
      </c>
      <c r="C43" s="193">
        <f>C42/C41</f>
        <v>1643533.1733870965</v>
      </c>
      <c r="D43" s="193">
        <f>D42/D41</f>
        <v>2263363.4266129038</v>
      </c>
    </row>
    <row r="61" spans="1:29" x14ac:dyDescent="0.2">
      <c r="K61" s="29">
        <f t="shared" ref="K61" si="0">K2</f>
        <v>2019</v>
      </c>
      <c r="W61" s="29">
        <f t="shared" ref="W61" si="1">W2</f>
        <v>2020</v>
      </c>
    </row>
    <row r="62" spans="1:29" x14ac:dyDescent="0.2">
      <c r="B62" s="195" t="str">
        <f>B3</f>
        <v>Apr</v>
      </c>
      <c r="C62" s="195" t="str">
        <f>C3</f>
        <v>May</v>
      </c>
      <c r="D62" s="195" t="str">
        <f>D3</f>
        <v>Jun</v>
      </c>
      <c r="E62" s="195" t="str">
        <f>E3</f>
        <v>Jul</v>
      </c>
      <c r="F62" s="195" t="str">
        <f>F3</f>
        <v>Aug</v>
      </c>
      <c r="G62" s="195" t="str">
        <f t="shared" ref="G62:R62" si="2">G3</f>
        <v>Sep</v>
      </c>
      <c r="H62" s="195" t="str">
        <f t="shared" si="2"/>
        <v>Oct</v>
      </c>
      <c r="I62" s="195" t="str">
        <f t="shared" si="2"/>
        <v>Nov</v>
      </c>
      <c r="J62" s="195" t="str">
        <f t="shared" si="2"/>
        <v>Dec</v>
      </c>
      <c r="K62" s="195" t="str">
        <f t="shared" si="2"/>
        <v>Jan</v>
      </c>
      <c r="L62" s="195" t="str">
        <f t="shared" si="2"/>
        <v>Feb</v>
      </c>
      <c r="M62" s="195" t="str">
        <f t="shared" si="2"/>
        <v>Mar</v>
      </c>
      <c r="N62" s="195" t="str">
        <f t="shared" si="2"/>
        <v>Apr</v>
      </c>
      <c r="O62" s="195" t="str">
        <f t="shared" si="2"/>
        <v>May</v>
      </c>
      <c r="P62" s="195" t="str">
        <f t="shared" si="2"/>
        <v>Jun</v>
      </c>
      <c r="Q62" s="195" t="str">
        <f t="shared" si="2"/>
        <v>Jul</v>
      </c>
      <c r="R62" s="195" t="str">
        <f t="shared" si="2"/>
        <v>Aug</v>
      </c>
      <c r="S62" s="195" t="str">
        <f>S3</f>
        <v>Sep</v>
      </c>
      <c r="T62" s="195" t="str">
        <f t="shared" ref="T62:Y62" si="3">T3</f>
        <v>Oct</v>
      </c>
      <c r="U62" s="195" t="str">
        <f t="shared" si="3"/>
        <v>Nov</v>
      </c>
      <c r="V62" s="195" t="str">
        <f t="shared" si="3"/>
        <v>Dec</v>
      </c>
      <c r="W62" s="195" t="str">
        <f t="shared" si="3"/>
        <v>Jan</v>
      </c>
      <c r="X62" s="195" t="str">
        <f t="shared" si="3"/>
        <v>Feb</v>
      </c>
      <c r="Y62" s="195" t="str">
        <f t="shared" si="3"/>
        <v>Mar</v>
      </c>
      <c r="Z62" s="195" t="str">
        <f>Z3</f>
        <v>Apr</v>
      </c>
      <c r="AA62" s="195" t="str">
        <f t="shared" ref="AA62" si="4">AA3</f>
        <v>May</v>
      </c>
      <c r="AB62" s="195" t="str">
        <f>AB3</f>
        <v>Jun</v>
      </c>
      <c r="AC62" s="195"/>
    </row>
    <row r="63" spans="1:29" x14ac:dyDescent="0.2">
      <c r="A63" s="29" t="s">
        <v>101</v>
      </c>
      <c r="B63" s="29">
        <f>'P&amp;L projections'!F10</f>
        <v>147900</v>
      </c>
      <c r="C63" s="29">
        <f>'P&amp;L projections'!G10</f>
        <v>158100</v>
      </c>
      <c r="D63" s="29">
        <f>'P&amp;L projections'!H10</f>
        <v>153000</v>
      </c>
      <c r="E63" s="29">
        <f>'P&amp;L projections'!J10</f>
        <v>158100</v>
      </c>
      <c r="F63" s="29">
        <f>'P&amp;L projections'!K10</f>
        <v>158100</v>
      </c>
      <c r="G63" s="29">
        <f>'P&amp;L projections'!L10</f>
        <v>153000</v>
      </c>
      <c r="H63" s="29">
        <f>'P&amp;L projections'!M10</f>
        <v>158100</v>
      </c>
      <c r="I63" s="29">
        <f>'P&amp;L projections'!N10</f>
        <v>183600</v>
      </c>
      <c r="J63" s="29">
        <f>'P&amp;L projections'!O10</f>
        <v>244800</v>
      </c>
      <c r="K63" s="29">
        <f>'P&amp;L projections'!P10</f>
        <v>189720</v>
      </c>
      <c r="L63" s="29">
        <f>'P&amp;L projections'!Q10</f>
        <v>171360</v>
      </c>
      <c r="M63" s="29">
        <f>'P&amp;L projections'!R10</f>
        <v>189720</v>
      </c>
      <c r="N63" s="29">
        <f>'P&amp;L projections'!S10</f>
        <v>171360</v>
      </c>
      <c r="O63" s="29">
        <f>'P&amp;L projections'!T10</f>
        <v>189720</v>
      </c>
      <c r="P63" s="29">
        <f>'P&amp;L projections'!U10</f>
        <v>183600</v>
      </c>
      <c r="Q63" s="29">
        <f>'P&amp;L projections'!W10</f>
        <v>252960</v>
      </c>
      <c r="R63" s="29">
        <f>'P&amp;L projections'!X10</f>
        <v>252960</v>
      </c>
      <c r="S63" s="29">
        <f>'P&amp;L projections'!Y10</f>
        <v>244800</v>
      </c>
      <c r="T63" s="29">
        <f>'P&amp;L projections'!Z10</f>
        <v>252960</v>
      </c>
      <c r="U63" s="29">
        <f>'P&amp;L projections'!AA10</f>
        <v>244800</v>
      </c>
      <c r="V63" s="29">
        <f>'P&amp;L projections'!AB10</f>
        <v>244800</v>
      </c>
      <c r="W63" s="29">
        <f>'P&amp;L projections'!AC10</f>
        <v>295120</v>
      </c>
      <c r="X63" s="29">
        <f>'P&amp;L projections'!AD10</f>
        <v>266560</v>
      </c>
      <c r="Y63" s="29">
        <f>'P&amp;L projections'!AE10</f>
        <v>295120</v>
      </c>
      <c r="Z63" s="29">
        <f>'P&amp;L projections'!AF10</f>
        <v>266560</v>
      </c>
      <c r="AA63" s="29">
        <f>'P&amp;L projections'!AG10</f>
        <v>295120</v>
      </c>
      <c r="AB63" s="29">
        <f>'P&amp;L projections'!AH10</f>
        <v>285600</v>
      </c>
    </row>
    <row r="64" spans="1:29" x14ac:dyDescent="0.2">
      <c r="A64" s="29" t="s">
        <v>99</v>
      </c>
      <c r="B64" s="29">
        <f>'P&amp;L projections'!F14</f>
        <v>0</v>
      </c>
      <c r="C64" s="29">
        <f>'P&amp;L projections'!G14</f>
        <v>4375</v>
      </c>
      <c r="D64" s="29">
        <f>'P&amp;L projections'!H14</f>
        <v>5250</v>
      </c>
      <c r="E64" s="29">
        <f>'P&amp;L projections'!J14</f>
        <v>5250</v>
      </c>
      <c r="F64" s="29">
        <f>'P&amp;L projections'!K14</f>
        <v>5250</v>
      </c>
      <c r="G64" s="29">
        <f>'P&amp;L projections'!L14</f>
        <v>5250</v>
      </c>
      <c r="H64" s="29">
        <f>'P&amp;L projections'!M14</f>
        <v>5250</v>
      </c>
      <c r="I64" s="29">
        <f>'P&amp;L projections'!N14</f>
        <v>5250</v>
      </c>
      <c r="J64" s="29">
        <f>'P&amp;L projections'!O14</f>
        <v>5250</v>
      </c>
      <c r="K64" s="29">
        <f>'P&amp;L projections'!P14</f>
        <v>5250</v>
      </c>
      <c r="L64" s="29">
        <f>'P&amp;L projections'!Q14</f>
        <v>5250</v>
      </c>
      <c r="M64" s="29">
        <f>'P&amp;L projections'!R14</f>
        <v>5250</v>
      </c>
      <c r="N64" s="29">
        <f>'P&amp;L projections'!S14</f>
        <v>5250</v>
      </c>
      <c r="O64" s="29">
        <f>'P&amp;L projections'!T14</f>
        <v>5250</v>
      </c>
      <c r="P64" s="29">
        <f>'P&amp;L projections'!U14</f>
        <v>5250</v>
      </c>
      <c r="Q64" s="29">
        <f>'P&amp;L projections'!W14</f>
        <v>5250</v>
      </c>
      <c r="R64" s="29">
        <f>'P&amp;L projections'!X14</f>
        <v>5250</v>
      </c>
      <c r="S64" s="29">
        <f>'P&amp;L projections'!Y14</f>
        <v>5250</v>
      </c>
      <c r="T64" s="29">
        <f>'P&amp;L projections'!Z14</f>
        <v>5250</v>
      </c>
      <c r="U64" s="29">
        <f>'P&amp;L projections'!AA14</f>
        <v>5250</v>
      </c>
      <c r="V64" s="29">
        <f>'P&amp;L projections'!AB14</f>
        <v>5250</v>
      </c>
      <c r="W64" s="29">
        <f>'P&amp;L projections'!AC14</f>
        <v>5250</v>
      </c>
      <c r="X64" s="29">
        <f>'P&amp;L projections'!AD14</f>
        <v>5250</v>
      </c>
      <c r="Y64" s="29">
        <f>'P&amp;L projections'!AE14</f>
        <v>5250</v>
      </c>
      <c r="Z64" s="29">
        <f>'P&amp;L projections'!AF14</f>
        <v>5250</v>
      </c>
      <c r="AA64" s="29">
        <f>'P&amp;L projections'!AG14</f>
        <v>5250</v>
      </c>
      <c r="AB64" s="29">
        <f>'P&amp;L projections'!AH14</f>
        <v>5250</v>
      </c>
    </row>
    <row r="65" spans="1:28" x14ac:dyDescent="0.2">
      <c r="A65" s="29" t="s">
        <v>100</v>
      </c>
      <c r="B65" s="29">
        <f>'P&amp;L projections'!F16</f>
        <v>147900</v>
      </c>
      <c r="C65" s="29">
        <f>'P&amp;L projections'!G16</f>
        <v>177475</v>
      </c>
      <c r="D65" s="29">
        <f>'P&amp;L projections'!H16</f>
        <v>175500</v>
      </c>
      <c r="E65" s="29">
        <f>'P&amp;L projections'!J16</f>
        <v>181350</v>
      </c>
      <c r="F65" s="29">
        <f>'P&amp;L projections'!K16</f>
        <v>181350</v>
      </c>
      <c r="G65" s="29">
        <f>'P&amp;L projections'!L16</f>
        <v>175500</v>
      </c>
      <c r="H65" s="29">
        <f>'P&amp;L projections'!M16</f>
        <v>181350</v>
      </c>
      <c r="I65" s="29">
        <f>'P&amp;L projections'!N16</f>
        <v>206100</v>
      </c>
      <c r="J65" s="29">
        <f>'P&amp;L projections'!O16</f>
        <v>267300</v>
      </c>
      <c r="K65" s="29">
        <f>'P&amp;L projections'!P16</f>
        <v>212970</v>
      </c>
      <c r="L65" s="29">
        <f>'P&amp;L projections'!Q16</f>
        <v>192360</v>
      </c>
      <c r="M65" s="29">
        <f>'P&amp;L projections'!R16</f>
        <v>212970</v>
      </c>
      <c r="N65" s="29">
        <f>'P&amp;L projections'!S16</f>
        <v>192360</v>
      </c>
      <c r="O65" s="29">
        <f>'P&amp;L projections'!T16</f>
        <v>212970</v>
      </c>
      <c r="P65" s="29">
        <f>'P&amp;L projections'!U16</f>
        <v>206100</v>
      </c>
      <c r="Q65" s="29">
        <f>'P&amp;L projections'!W16</f>
        <v>276210</v>
      </c>
      <c r="R65" s="29">
        <f>'P&amp;L projections'!X16</f>
        <v>276210</v>
      </c>
      <c r="S65" s="29">
        <f>'P&amp;L projections'!Y16</f>
        <v>267300</v>
      </c>
      <c r="T65" s="29">
        <f>'P&amp;L projections'!Z16</f>
        <v>276210</v>
      </c>
      <c r="U65" s="29">
        <f>'P&amp;L projections'!AA16</f>
        <v>267300</v>
      </c>
      <c r="V65" s="29">
        <f>'P&amp;L projections'!AB16</f>
        <v>267300</v>
      </c>
      <c r="W65" s="29">
        <f>'P&amp;L projections'!AC16</f>
        <v>318370</v>
      </c>
      <c r="X65" s="29">
        <f>'P&amp;L projections'!AD16</f>
        <v>287560</v>
      </c>
      <c r="Y65" s="29">
        <f>'P&amp;L projections'!AE16</f>
        <v>318370</v>
      </c>
      <c r="Z65" s="29">
        <f>'P&amp;L projections'!AF16</f>
        <v>287560</v>
      </c>
      <c r="AA65" s="29">
        <f>'P&amp;L projections'!AG16</f>
        <v>318370</v>
      </c>
      <c r="AB65" s="29">
        <f>'P&amp;L projections'!AH16</f>
        <v>308100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33203125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P&amp;L projections</vt:lpstr>
      <vt:lpstr>Summary &amp; graphs</vt:lpstr>
      <vt:lpstr>Workings &amp; assumptions</vt:lpstr>
    </vt:vector>
  </TitlesOfParts>
  <Company>Patterson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Harmer</dc:creator>
  <cp:lastModifiedBy>Warren Harmer</cp:lastModifiedBy>
  <cp:lastPrinted>2006-11-14T02:13:08Z</cp:lastPrinted>
  <dcterms:created xsi:type="dcterms:W3CDTF">2005-10-01T03:35:36Z</dcterms:created>
  <dcterms:modified xsi:type="dcterms:W3CDTF">2018-07-26T23:28:13Z</dcterms:modified>
</cp:coreProperties>
</file>